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autoCompressPictures="0"/>
  <mc:AlternateContent xmlns:mc="http://schemas.openxmlformats.org/markup-compatibility/2006">
    <mc:Choice Requires="x15">
      <x15ac:absPath xmlns:x15ac="http://schemas.microsoft.com/office/spreadsheetml/2010/11/ac" url="L:\LukášováL\21900_055_Městské_lesy_Chrudim_ZŘ_Podhůra\2. FIN_ZD\Verze_22.10.2021\Příloha č. 5_Soupis prací, dodávek a služeb s VV\"/>
    </mc:Choice>
  </mc:AlternateContent>
  <xr:revisionPtr revIDLastSave="0" documentId="13_ncr:1_{938FE406-C687-4105-ADD9-E04E590ED44D}" xr6:coauthVersionLast="47" xr6:coauthVersionMax="47" xr10:uidLastSave="{00000000-0000-0000-0000-000000000000}"/>
  <bookViews>
    <workbookView xWindow="-120" yWindow="-120" windowWidth="29040" windowHeight="15840" tabRatio="500" firstSheet="1" activeTab="1" xr2:uid="{00000000-000D-0000-FFFF-FFFF00000000}"/>
  </bookViews>
  <sheets>
    <sheet name="Pokyny pro vyplnění" sheetId="1" state="hidden" r:id="rId1"/>
    <sheet name="Stavba" sheetId="2" r:id="rId2"/>
    <sheet name="VzorPolozky" sheetId="3" state="hidden" r:id="rId3"/>
    <sheet name=" Pol" sheetId="4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iterateDelta="1E-4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8" i="4" l="1"/>
  <c r="E31" i="4"/>
  <c r="E32" i="4"/>
  <c r="E35" i="4"/>
  <c r="E36" i="4"/>
  <c r="E28" i="4"/>
  <c r="G28" i="4"/>
  <c r="E40" i="4"/>
  <c r="E43" i="4"/>
  <c r="E37" i="4"/>
  <c r="G37" i="4"/>
  <c r="E48" i="4"/>
  <c r="E51" i="4"/>
  <c r="E45" i="4"/>
  <c r="G45" i="4"/>
  <c r="E56" i="4"/>
  <c r="E57" i="4"/>
  <c r="E53" i="4"/>
  <c r="G53" i="4"/>
  <c r="E61" i="4"/>
  <c r="E62" i="4"/>
  <c r="E58" i="4"/>
  <c r="G58" i="4"/>
  <c r="G27" i="4"/>
  <c r="I49" i="2"/>
  <c r="G9" i="4"/>
  <c r="E12" i="4"/>
  <c r="E13" i="4"/>
  <c r="E11" i="4"/>
  <c r="G11" i="4"/>
  <c r="E17" i="4"/>
  <c r="E18" i="4"/>
  <c r="E20" i="4"/>
  <c r="E21" i="4"/>
  <c r="E14" i="4"/>
  <c r="G14" i="4"/>
  <c r="E22" i="4"/>
  <c r="G22" i="4"/>
  <c r="E23" i="4"/>
  <c r="G23" i="4"/>
  <c r="E24" i="4"/>
  <c r="G24" i="4"/>
  <c r="E25" i="4"/>
  <c r="G25" i="4"/>
  <c r="E26" i="4"/>
  <c r="G26" i="4"/>
  <c r="G8" i="4"/>
  <c r="E98" i="4"/>
  <c r="G98" i="4"/>
  <c r="E95" i="4"/>
  <c r="G95" i="4"/>
  <c r="U92" i="4"/>
  <c r="Q92" i="4"/>
  <c r="O92" i="4"/>
  <c r="G92" i="4"/>
  <c r="M92" i="4"/>
  <c r="K92" i="4"/>
  <c r="I92" i="4"/>
  <c r="U89" i="4"/>
  <c r="Q89" i="4"/>
  <c r="O89" i="4"/>
  <c r="G89" i="4"/>
  <c r="M89" i="4"/>
  <c r="K89" i="4"/>
  <c r="I89" i="4"/>
  <c r="E86" i="4"/>
  <c r="U86" i="4"/>
  <c r="Q86" i="4"/>
  <c r="O86" i="4"/>
  <c r="G86" i="4"/>
  <c r="M86" i="4"/>
  <c r="K86" i="4"/>
  <c r="I86" i="4"/>
  <c r="U85" i="4"/>
  <c r="Q85" i="4"/>
  <c r="O85" i="4"/>
  <c r="M85" i="4"/>
  <c r="K85" i="4"/>
  <c r="I85" i="4"/>
  <c r="G85" i="4"/>
  <c r="E82" i="4"/>
  <c r="U82" i="4"/>
  <c r="Q82" i="4"/>
  <c r="O82" i="4"/>
  <c r="G82" i="4"/>
  <c r="M82" i="4"/>
  <c r="K82" i="4"/>
  <c r="I82" i="4"/>
  <c r="U78" i="4"/>
  <c r="Q78" i="4"/>
  <c r="O78" i="4"/>
  <c r="M78" i="4"/>
  <c r="K78" i="4"/>
  <c r="I78" i="4"/>
  <c r="E72" i="4"/>
  <c r="U72" i="4"/>
  <c r="Q72" i="4"/>
  <c r="O72" i="4"/>
  <c r="G72" i="4"/>
  <c r="M72" i="4"/>
  <c r="K72" i="4"/>
  <c r="I72" i="4"/>
  <c r="E68" i="4"/>
  <c r="U68" i="4"/>
  <c r="Q68" i="4"/>
  <c r="O68" i="4"/>
  <c r="G68" i="4"/>
  <c r="M68" i="4"/>
  <c r="K68" i="4"/>
  <c r="I68" i="4"/>
  <c r="U67" i="4"/>
  <c r="Q67" i="4"/>
  <c r="O67" i="4"/>
  <c r="M67" i="4"/>
  <c r="K67" i="4"/>
  <c r="I67" i="4"/>
  <c r="G67" i="4"/>
  <c r="E66" i="4"/>
  <c r="U64" i="4"/>
  <c r="Q64" i="4"/>
  <c r="O64" i="4"/>
  <c r="E64" i="4"/>
  <c r="G64" i="4"/>
  <c r="M64" i="4"/>
  <c r="K64" i="4"/>
  <c r="I64" i="4"/>
  <c r="U63" i="4"/>
  <c r="Q63" i="4"/>
  <c r="O63" i="4"/>
  <c r="M63" i="4"/>
  <c r="K63" i="4"/>
  <c r="I63" i="4"/>
  <c r="G63" i="4"/>
  <c r="U58" i="4"/>
  <c r="Q58" i="4"/>
  <c r="O58" i="4"/>
  <c r="M58" i="4"/>
  <c r="K58" i="4"/>
  <c r="I58" i="4"/>
  <c r="U53" i="4"/>
  <c r="Q53" i="4"/>
  <c r="O53" i="4"/>
  <c r="M53" i="4"/>
  <c r="K53" i="4"/>
  <c r="I53" i="4"/>
  <c r="E52" i="4"/>
  <c r="E49" i="4"/>
  <c r="U45" i="4"/>
  <c r="Q45" i="4"/>
  <c r="O45" i="4"/>
  <c r="M45" i="4"/>
  <c r="K45" i="4"/>
  <c r="I45" i="4"/>
  <c r="E44" i="4"/>
  <c r="E41" i="4"/>
  <c r="U37" i="4"/>
  <c r="Q37" i="4"/>
  <c r="O37" i="4"/>
  <c r="M37" i="4"/>
  <c r="K37" i="4"/>
  <c r="I37" i="4"/>
  <c r="U28" i="4"/>
  <c r="Q28" i="4"/>
  <c r="O28" i="4"/>
  <c r="M28" i="4"/>
  <c r="K28" i="4"/>
  <c r="I28" i="4"/>
  <c r="U27" i="4"/>
  <c r="Q27" i="4"/>
  <c r="O27" i="4"/>
  <c r="M27" i="4"/>
  <c r="K27" i="4"/>
  <c r="I27" i="4"/>
  <c r="U24" i="4"/>
  <c r="Q24" i="4"/>
  <c r="O24" i="4"/>
  <c r="M24" i="4"/>
  <c r="K24" i="4"/>
  <c r="I24" i="4"/>
  <c r="U23" i="4"/>
  <c r="Q23" i="4"/>
  <c r="O23" i="4"/>
  <c r="M23" i="4"/>
  <c r="K23" i="4"/>
  <c r="I23" i="4"/>
  <c r="U22" i="4"/>
  <c r="Q22" i="4"/>
  <c r="O22" i="4"/>
  <c r="M22" i="4"/>
  <c r="K22" i="4"/>
  <c r="I22" i="4"/>
  <c r="U14" i="4"/>
  <c r="Q14" i="4"/>
  <c r="O14" i="4"/>
  <c r="M14" i="4"/>
  <c r="K14" i="4"/>
  <c r="I14" i="4"/>
  <c r="U8" i="4"/>
  <c r="Q8" i="4"/>
  <c r="O8" i="4"/>
  <c r="M8" i="4"/>
  <c r="K8" i="4"/>
  <c r="I8" i="4"/>
  <c r="I48" i="2"/>
  <c r="I50" i="2"/>
  <c r="I51" i="2"/>
  <c r="I52" i="2"/>
  <c r="I53" i="2"/>
  <c r="I40" i="2"/>
  <c r="J39" i="2"/>
  <c r="J40" i="2"/>
  <c r="H40" i="2"/>
  <c r="G40" i="2"/>
  <c r="F40" i="2"/>
  <c r="G38" i="2"/>
  <c r="F38" i="2"/>
  <c r="H32" i="2"/>
  <c r="I16" i="2"/>
  <c r="I17" i="2"/>
  <c r="I21" i="2"/>
  <c r="G25" i="2"/>
  <c r="G26" i="2"/>
  <c r="G29" i="2"/>
  <c r="J28" i="2"/>
  <c r="J27" i="2"/>
  <c r="J26" i="2"/>
  <c r="E26" i="2"/>
  <c r="J25" i="2"/>
  <c r="J24" i="2"/>
  <c r="E24" i="2"/>
  <c r="J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D14" authorId="0" shapeId="0" xr:uid="{00000000-0006-0000-0100-000007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</commentList>
</comments>
</file>

<file path=xl/sharedStrings.xml><?xml version="1.0" encoding="utf-8"?>
<sst xmlns="http://schemas.openxmlformats.org/spreadsheetml/2006/main" count="342" uniqueCount="185">
  <si>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</si>
  <si>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</si>
  <si>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</si>
  <si>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</si>
  <si>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</si>
  <si>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SO02-Vstupní buňka, přístupové schodiště, tobogán</t>
  </si>
  <si>
    <t>Objekt:</t>
  </si>
  <si>
    <t>Rozpočet:</t>
  </si>
  <si>
    <t>Objednatel:</t>
  </si>
  <si>
    <t>Městské lesy Chrudim, s.r.o.</t>
  </si>
  <si>
    <t>IČ:</t>
  </si>
  <si>
    <t>27465659</t>
  </si>
  <si>
    <t>Resselovo náměstí 77</t>
  </si>
  <si>
    <t>DIČ:</t>
  </si>
  <si>
    <t>CZ27465659</t>
  </si>
  <si>
    <t>537 16 Chrudim I</t>
  </si>
  <si>
    <t>Projektant:</t>
  </si>
  <si>
    <t>Rozpočtoval:</t>
  </si>
  <si>
    <t>Ing. Oldřich Vlašic</t>
  </si>
  <si>
    <t>28462874</t>
  </si>
  <si>
    <t>Unipark s.r.o., Fryčajova 81/10, Brno, 61400</t>
  </si>
  <si>
    <t>CZ28462874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</si>
  <si>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</si>
  <si>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</si>
  <si>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</si>
  <si>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</si>
  <si>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</si>
  <si>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</si>
  <si>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</si>
  <si>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</si>
  <si>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</si>
  <si>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</si>
  <si>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</si>
  <si>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</si>
  <si>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</si>
  <si>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</si>
  <si>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</si>
  <si>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</si>
  <si>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</si>
  <si>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</si>
  <si>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</si>
  <si>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</si>
  <si>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</si>
  <si>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</si>
  <si>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</si>
  <si>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</si>
  <si>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</si>
  <si>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</si>
  <si>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</si>
  <si>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</si>
  <si>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</si>
  <si>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</si>
  <si>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</si>
  <si>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Rekapitulace dílů</t>
  </si>
  <si>
    <t>Typ dílu</t>
  </si>
  <si>
    <t>0</t>
  </si>
  <si>
    <t>Poznámky</t>
  </si>
  <si>
    <t>1</t>
  </si>
  <si>
    <t>Zemní práce</t>
  </si>
  <si>
    <t>2</t>
  </si>
  <si>
    <t>Základy,zvláštní zakládání</t>
  </si>
  <si>
    <t>99</t>
  </si>
  <si>
    <t>Staveništní přesun hmot</t>
  </si>
  <si>
    <t>763</t>
  </si>
  <si>
    <t>Dřevostavby ( vč. přesunu hmot )</t>
  </si>
  <si>
    <t>767</t>
  </si>
  <si>
    <t>Konstrukce zámečnické ( vč. přesunu hmot )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</si>
  <si>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</si>
  <si>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</si>
  <si>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</si>
  <si>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</si>
  <si>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</si>
  <si>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</si>
  <si>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</si>
  <si>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</si>
  <si>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</si>
  <si>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</si>
  <si>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</si>
  <si>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</si>
  <si>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</si>
  <si>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</si>
  <si>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</si>
  <si>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</si>
  <si>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</si>
  <si>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</si>
  <si>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</si>
  <si>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</si>
  <si>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</si>
  <si>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</si>
  <si>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</si>
  <si>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</si>
  <si>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</si>
  <si>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</si>
  <si>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</si>
  <si>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</si>
  <si>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</si>
  <si>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</si>
  <si>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</si>
  <si>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</si>
  <si>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</si>
  <si>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</si>
  <si>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</si>
  <si>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</si>
  <si>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,8*40*0,15</t>
  </si>
  <si>
    <t>4*5*,15</t>
  </si>
  <si>
    <t>131301110R00</t>
  </si>
  <si>
    <t>Hloubení nezapaž. jam hor.4 do 50 m3, STROJNĚ, s naložením na dopravní prostředek</t>
  </si>
  <si>
    <t>POL1_0</t>
  </si>
  <si>
    <t>viz.výkr.č.02 a 06</t>
  </si>
  <si>
    <t>VV</t>
  </si>
  <si>
    <t xml:space="preserve">zakládání pro vstupní buňku : </t>
  </si>
  <si>
    <t>7*,4*,4*,9+,8*,4*1,8</t>
  </si>
  <si>
    <t>Mezisoučet</t>
  </si>
  <si>
    <t>Zakládání pro tobogán</t>
  </si>
  <si>
    <t>1,3*2*2+3*1*1,4*1</t>
  </si>
  <si>
    <t>162301102R00</t>
  </si>
  <si>
    <t>Vodorovné přemístění výkopku z hor.1-4 do 1000 m</t>
  </si>
  <si>
    <t>162701109R00</t>
  </si>
  <si>
    <t>Příplatek k vod. přemístění hor.1-4 za další 1 km</t>
  </si>
  <si>
    <t>199000002R00</t>
  </si>
  <si>
    <t>Poplatek za skládku horniny 1- 4</t>
  </si>
  <si>
    <t>181301102R00</t>
  </si>
  <si>
    <t>Rozprostření ornice, rovina, tl. 10-15 cm,do 500m2</t>
  </si>
  <si>
    <t>m2</t>
  </si>
  <si>
    <t>182001111R00</t>
  </si>
  <si>
    <t>Plošná úprava terénu, nerovnosti do 10 cm v rovině</t>
  </si>
  <si>
    <t>275313611R00</t>
  </si>
  <si>
    <t>Beton základových patek prostý C 16/20</t>
  </si>
  <si>
    <t>viz. výkr.č. 02 a 06</t>
  </si>
  <si>
    <t>7*,4*,4*1+,8*,4*1,9</t>
  </si>
  <si>
    <t>viz. výkr.č. 02 a 08</t>
  </si>
  <si>
    <t>1,4*2*2+3*1,1*1,4*1</t>
  </si>
  <si>
    <t>273351215R00</t>
  </si>
  <si>
    <t>Bednění stěn základových desek - zřízení</t>
  </si>
  <si>
    <t xml:space="preserve">výměra desek pod turnikety: : </t>
  </si>
  <si>
    <t>7*4*,4*1+,8*2*(,4+1,9)</t>
  </si>
  <si>
    <t>1,4*8+3*1,1*2*(1,4+1)</t>
  </si>
  <si>
    <t>273351216R00</t>
  </si>
  <si>
    <t>Bednění stěn základových desek - odstranění</t>
  </si>
  <si>
    <t>viz.výkr.č. 02</t>
  </si>
  <si>
    <t>273321311R00</t>
  </si>
  <si>
    <t>Železobeton základových desek C 16/20</t>
  </si>
  <si>
    <t>viz.výkr.č. 02 a 06</t>
  </si>
  <si>
    <t>0,15*2,64*2,06</t>
  </si>
  <si>
    <t>273361921RT5</t>
  </si>
  <si>
    <t>Výztuž základových desek ze svařovaných sítí, průměr drátu  6,0, oka 150/150 mm KH20</t>
  </si>
  <si>
    <t>t</t>
  </si>
  <si>
    <t>1,15*2,64*2,06*3,03*1/1000</t>
  </si>
  <si>
    <t>998011001R00</t>
  </si>
  <si>
    <t>Přesun hmot pro budovy zděné výšky do 6 m</t>
  </si>
  <si>
    <t xml:space="preserve">výměra generována rozpočtářským programem: : </t>
  </si>
  <si>
    <t>19,34</t>
  </si>
  <si>
    <t>763.01.R</t>
  </si>
  <si>
    <t xml:space="preserve">výměry odečteny kreslícím programem: : </t>
  </si>
  <si>
    <t xml:space="preserve">vnější opláštění vrátnice v.č. 06 : </t>
  </si>
  <si>
    <t>763.02.R</t>
  </si>
  <si>
    <t>pokladna v.č. 06</t>
  </si>
  <si>
    <t>spodní opláštění betonu v.č. 06</t>
  </si>
  <si>
    <t>763.03.R</t>
  </si>
  <si>
    <t>shodiště I schodiště II - výkr č. 07</t>
  </si>
  <si>
    <t>763.04.R</t>
  </si>
  <si>
    <t>Schodiště I a II dle v.č. 07</t>
  </si>
  <si>
    <t>767.01.R</t>
  </si>
  <si>
    <t>ks</t>
  </si>
  <si>
    <t>dle výkr.č. 08</t>
  </si>
  <si>
    <t>767.02.R</t>
  </si>
  <si>
    <t>767.03.R</t>
  </si>
  <si>
    <t>kmpl</t>
  </si>
  <si>
    <t>dle výkr.č. 06</t>
  </si>
  <si>
    <t>767.04.R</t>
  </si>
  <si>
    <t>dle výkr.č. 07 spodní schodiště</t>
  </si>
  <si>
    <t>END</t>
  </si>
  <si>
    <t xml:space="preserve">
112 10-1102.R00</t>
  </si>
  <si>
    <t>Kácení stromů a ořez větví stromů listanatých o průměru kmene 30-50</t>
  </si>
  <si>
    <t>Výroba, dodávka a montáž-  opláštění vnější stěn, dřev. MD lamely 28/145, lazura</t>
  </si>
  <si>
    <t>Výroba, dodávka a montáž podlah hoblov.na sraz fošny MD tl.40mm, lazura, vč. podkladových MD trámů 120/120mm impreg.</t>
  </si>
  <si>
    <t>Výroba, dodávka a montáž konstrukce schodiště MD schodnice vč. spoj. Materiálu</t>
  </si>
  <si>
    <t>Výroba, dodávka a montáž dokončující kce schodiště - ochranné sítě</t>
  </si>
  <si>
    <t>Výroba, dodávka a montáž tobogán vč. dopadové plochy</t>
  </si>
  <si>
    <t xml:space="preserve">Výroba, dodávka a montáž nosná kce buňky </t>
  </si>
  <si>
    <t>Výroba, dodávka a montáž nosná část schodiště I</t>
  </si>
  <si>
    <t>Výroba, dodávka a montáž - nosná část schodiště II</t>
  </si>
  <si>
    <t>D+M - otočný turniket</t>
  </si>
  <si>
    <t>kompletní provedení od dodavatele turniketu vč. potřebných technologií a softwaru</t>
  </si>
  <si>
    <t>vč. elektrické přípojky ze stávajícího rozvaděče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</si>
</sst>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rgb="FF000000"/>
      <name val="Tahoma"/>
      <family val="2"/>
      <charset val="238"/>
    </font>
    <font>
      <sz val="8"/>
      <name val="Arial CE"/>
      <charset val="238"/>
    </font>
    <font>
      <sz val="8"/>
      <color rgb="FF0000FF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2" fillId="0" borderId="0" xfId="0" applyFont="1"/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49" fontId="7" fillId="3" borderId="0" xfId="0" applyNumberFormat="1" applyFont="1" applyFill="1" applyAlignment="1">
      <alignment horizontal="left" vertical="center"/>
    </xf>
    <xf numFmtId="0" fontId="2" fillId="3" borderId="0" xfId="0" applyFont="1" applyFill="1"/>
    <xf numFmtId="0" fontId="2" fillId="3" borderId="4" xfId="0" applyFont="1" applyFill="1" applyBorder="1"/>
    <xf numFmtId="164" fontId="3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2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left" vertical="center" indent="1"/>
    </xf>
    <xf numFmtId="0" fontId="0" fillId="3" borderId="6" xfId="0" applyFill="1" applyBorder="1"/>
    <xf numFmtId="49" fontId="2" fillId="3" borderId="6" xfId="0" applyNumberFormat="1" applyFont="1" applyFill="1" applyBorder="1" applyAlignment="1">
      <alignment horizontal="left" vertical="center"/>
    </xf>
    <xf numFmtId="0" fontId="2" fillId="3" borderId="6" xfId="0" applyFont="1" applyFill="1" applyBorder="1"/>
    <xf numFmtId="0" fontId="2" fillId="3" borderId="7" xfId="0" applyFont="1" applyFill="1" applyBorder="1"/>
    <xf numFmtId="0" fontId="0" fillId="0" borderId="3" xfId="0" applyFont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4" xfId="0" applyBorder="1"/>
    <xf numFmtId="0" fontId="2" fillId="0" borderId="3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49" fontId="2" fillId="0" borderId="6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/>
    <xf numFmtId="0" fontId="2" fillId="0" borderId="0" xfId="0" applyFont="1" applyAlignment="1">
      <alignment horizontal="left" vertical="center"/>
    </xf>
    <xf numFmtId="0" fontId="0" fillId="0" borderId="5" xfId="0" applyBorder="1" applyAlignment="1">
      <alignment horizontal="left" indent="1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0" fillId="0" borderId="9" xfId="0" applyFont="1" applyBorder="1" applyAlignment="1">
      <alignment horizontal="left" vertical="top" inden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0" fillId="0" borderId="10" xfId="0" applyBorder="1"/>
    <xf numFmtId="0" fontId="0" fillId="0" borderId="6" xfId="0" applyBorder="1" applyAlignment="1">
      <alignment horizontal="left"/>
    </xf>
    <xf numFmtId="49" fontId="0" fillId="0" borderId="3" xfId="0" applyNumberFormat="1" applyFont="1" applyBorder="1"/>
    <xf numFmtId="49" fontId="0" fillId="0" borderId="11" xfId="0" applyNumberFormat="1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/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0" fontId="0" fillId="0" borderId="11" xfId="0" applyFont="1" applyBorder="1" applyAlignment="1">
      <alignment horizontal="left" vertical="center" indent="1"/>
    </xf>
    <xf numFmtId="1" fontId="2" fillId="0" borderId="16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/>
    </xf>
    <xf numFmtId="1" fontId="2" fillId="0" borderId="17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 indent="1"/>
    </xf>
    <xf numFmtId="0" fontId="8" fillId="3" borderId="19" xfId="0" applyFont="1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4" fontId="7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2" fillId="0" borderId="6" xfId="0" applyFont="1" applyBorder="1" applyAlignment="1">
      <alignment vertical="top"/>
    </xf>
    <xf numFmtId="164" fontId="2" fillId="0" borderId="6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6" xfId="0" applyFont="1" applyBorder="1"/>
    <xf numFmtId="0" fontId="2" fillId="0" borderId="4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3" fontId="0" fillId="0" borderId="24" xfId="0" applyNumberFormat="1" applyFont="1" applyBorder="1"/>
    <xf numFmtId="3" fontId="12" fillId="3" borderId="25" xfId="0" applyNumberFormat="1" applyFont="1" applyFill="1" applyBorder="1" applyAlignment="1">
      <alignment vertical="center"/>
    </xf>
    <xf numFmtId="3" fontId="12" fillId="3" borderId="8" xfId="0" applyNumberFormat="1" applyFont="1" applyFill="1" applyBorder="1" applyAlignment="1">
      <alignment vertical="center"/>
    </xf>
    <xf numFmtId="3" fontId="12" fillId="3" borderId="8" xfId="0" applyNumberFormat="1" applyFont="1" applyFill="1" applyBorder="1" applyAlignment="1">
      <alignment vertical="center" wrapText="1"/>
    </xf>
    <xf numFmtId="3" fontId="13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/>
    </xf>
    <xf numFmtId="3" fontId="0" fillId="0" borderId="16" xfId="0" applyNumberFormat="1" applyBorder="1"/>
    <xf numFmtId="3" fontId="3" fillId="0" borderId="13" xfId="0" applyNumberFormat="1" applyFont="1" applyBorder="1" applyAlignment="1">
      <alignment horizontal="right" wrapText="1" shrinkToFit="1"/>
    </xf>
    <xf numFmtId="3" fontId="3" fillId="0" borderId="13" xfId="0" applyNumberFormat="1" applyFont="1" applyBorder="1" applyAlignment="1">
      <alignment horizontal="right" shrinkToFit="1"/>
    </xf>
    <xf numFmtId="3" fontId="0" fillId="0" borderId="13" xfId="0" applyNumberFormat="1" applyBorder="1" applyAlignment="1">
      <alignment shrinkToFit="1"/>
    </xf>
    <xf numFmtId="3" fontId="0" fillId="0" borderId="13" xfId="0" applyNumberFormat="1" applyBorder="1"/>
    <xf numFmtId="3" fontId="0" fillId="4" borderId="27" xfId="0" applyNumberFormat="1" applyFill="1" applyBorder="1" applyAlignment="1">
      <alignment wrapText="1" shrinkToFit="1"/>
    </xf>
    <xf numFmtId="3" fontId="0" fillId="4" borderId="27" xfId="0" applyNumberFormat="1" applyFill="1" applyBorder="1" applyAlignment="1">
      <alignment shrinkToFit="1"/>
    </xf>
    <xf numFmtId="3" fontId="0" fillId="4" borderId="27" xfId="0" applyNumberFormat="1" applyFill="1" applyBorder="1"/>
    <xf numFmtId="0" fontId="6" fillId="0" borderId="0" xfId="0" applyFont="1"/>
    <xf numFmtId="0" fontId="14" fillId="0" borderId="24" xfId="0" applyFont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49" fontId="12" fillId="0" borderId="25" xfId="0" applyNumberFormat="1" applyFont="1" applyBorder="1" applyAlignment="1">
      <alignment vertical="center"/>
    </xf>
    <xf numFmtId="4" fontId="12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/>
    </xf>
    <xf numFmtId="4" fontId="12" fillId="0" borderId="28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vertical="center"/>
    </xf>
    <xf numFmtId="0" fontId="12" fillId="0" borderId="24" xfId="0" applyFont="1" applyBorder="1"/>
    <xf numFmtId="0" fontId="12" fillId="4" borderId="17" xfId="0" applyFont="1" applyFill="1" applyBorder="1"/>
    <xf numFmtId="0" fontId="12" fillId="4" borderId="6" xfId="0" applyFont="1" applyFill="1" applyBorder="1"/>
    <xf numFmtId="4" fontId="12" fillId="4" borderId="27" xfId="0" applyNumberFormat="1" applyFont="1" applyFill="1" applyBorder="1" applyAlignment="1">
      <alignment horizontal="center"/>
    </xf>
    <xf numFmtId="4" fontId="12" fillId="4" borderId="27" xfId="0" applyNumberFormat="1" applyFont="1" applyFill="1" applyBorder="1"/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3" borderId="13" xfId="0" applyFont="1" applyFill="1" applyBorder="1"/>
    <xf numFmtId="49" fontId="0" fillId="3" borderId="12" xfId="0" applyNumberFormat="1" applyFill="1" applyBorder="1"/>
    <xf numFmtId="0" fontId="0" fillId="3" borderId="12" xfId="0" applyFill="1" applyBorder="1"/>
    <xf numFmtId="0" fontId="0" fillId="3" borderId="29" xfId="0" applyFill="1" applyBorder="1"/>
    <xf numFmtId="49" fontId="0" fillId="3" borderId="13" xfId="0" applyNumberFormat="1" applyFont="1" applyFill="1" applyBorder="1"/>
    <xf numFmtId="0" fontId="0" fillId="3" borderId="16" xfId="0" applyFont="1" applyFill="1" applyBorder="1"/>
    <xf numFmtId="0" fontId="0" fillId="3" borderId="26" xfId="0" applyFont="1" applyFill="1" applyBorder="1" applyAlignment="1">
      <alignment wrapText="1"/>
    </xf>
    <xf numFmtId="0" fontId="0" fillId="3" borderId="17" xfId="0" applyFont="1" applyFill="1" applyBorder="1" applyAlignment="1">
      <alignment vertical="top"/>
    </xf>
    <xf numFmtId="0" fontId="0" fillId="3" borderId="27" xfId="0" applyFont="1" applyFill="1" applyBorder="1" applyAlignment="1">
      <alignment horizontal="left" vertical="top" wrapText="1"/>
    </xf>
    <xf numFmtId="0" fontId="0" fillId="3" borderId="30" xfId="0" applyFill="1" applyBorder="1" applyAlignment="1">
      <alignment vertical="top" shrinkToFit="1"/>
    </xf>
    <xf numFmtId="165" fontId="0" fillId="3" borderId="27" xfId="0" applyNumberFormat="1" applyFill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7" xfId="0" applyFill="1" applyBorder="1" applyAlignment="1">
      <alignment vertical="top" shrinkToFit="1"/>
    </xf>
    <xf numFmtId="0" fontId="16" fillId="0" borderId="24" xfId="0" applyFont="1" applyBorder="1" applyAlignment="1">
      <alignment vertical="top"/>
    </xf>
    <xf numFmtId="0" fontId="16" fillId="0" borderId="28" xfId="0" applyFont="1" applyBorder="1" applyAlignment="1">
      <alignment horizontal="left" vertical="top" wrapText="1"/>
    </xf>
    <xf numFmtId="0" fontId="16" fillId="0" borderId="31" xfId="0" applyFont="1" applyBorder="1" applyAlignment="1">
      <alignment vertical="top" shrinkToFit="1"/>
    </xf>
    <xf numFmtId="165" fontId="16" fillId="0" borderId="28" xfId="0" applyNumberFormat="1" applyFont="1" applyBorder="1" applyAlignment="1">
      <alignment vertical="top" shrinkToFit="1"/>
    </xf>
    <xf numFmtId="4" fontId="16" fillId="0" borderId="28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 shrinkToFit="1"/>
    </xf>
    <xf numFmtId="0" fontId="16" fillId="0" borderId="24" xfId="0" applyFont="1" applyBorder="1" applyAlignment="1">
      <alignment vertical="top" shrinkToFit="1"/>
    </xf>
    <xf numFmtId="0" fontId="16" fillId="0" borderId="0" xfId="0" applyFont="1"/>
    <xf numFmtId="0" fontId="17" fillId="0" borderId="28" xfId="0" applyFont="1" applyBorder="1" applyAlignment="1">
      <alignment horizontal="left" vertical="top" wrapText="1"/>
    </xf>
    <xf numFmtId="0" fontId="17" fillId="0" borderId="31" xfId="0" applyFont="1" applyBorder="1" applyAlignment="1">
      <alignment vertical="top" wrapText="1" shrinkToFit="1"/>
    </xf>
    <xf numFmtId="0" fontId="17" fillId="0" borderId="28" xfId="0" applyFont="1" applyBorder="1" applyAlignment="1">
      <alignment horizontal="right" vertical="top" wrapText="1"/>
    </xf>
    <xf numFmtId="165" fontId="17" fillId="0" borderId="28" xfId="0" applyNumberFormat="1" applyFont="1" applyBorder="1" applyAlignment="1">
      <alignment vertical="top" wrapText="1" shrinkToFit="1"/>
    </xf>
    <xf numFmtId="0" fontId="18" fillId="0" borderId="28" xfId="0" applyFont="1" applyBorder="1" applyAlignment="1">
      <alignment horizontal="left" vertical="top" wrapText="1"/>
    </xf>
    <xf numFmtId="0" fontId="18" fillId="0" borderId="31" xfId="0" applyFont="1" applyBorder="1" applyAlignment="1">
      <alignment vertical="top" wrapText="1" shrinkToFit="1"/>
    </xf>
    <xf numFmtId="165" fontId="18" fillId="0" borderId="28" xfId="0" applyNumberFormat="1" applyFont="1" applyBorder="1" applyAlignment="1">
      <alignment vertical="top" wrapText="1" shrinkToFit="1"/>
    </xf>
    <xf numFmtId="4" fontId="16" fillId="0" borderId="0" xfId="0" applyNumberFormat="1" applyFont="1" applyAlignment="1">
      <alignment vertical="top" shrinkToFit="1"/>
    </xf>
    <xf numFmtId="0" fontId="16" fillId="0" borderId="0" xfId="0" applyFont="1" applyAlignment="1">
      <alignment vertical="top" shrinkToFit="1"/>
    </xf>
    <xf numFmtId="0" fontId="16" fillId="0" borderId="17" xfId="0" applyFont="1" applyBorder="1" applyAlignment="1">
      <alignment vertical="top"/>
    </xf>
    <xf numFmtId="0" fontId="17" fillId="0" borderId="27" xfId="0" applyFont="1" applyBorder="1" applyAlignment="1">
      <alignment horizontal="left" vertical="top" wrapText="1"/>
    </xf>
    <xf numFmtId="0" fontId="17" fillId="0" borderId="30" xfId="0" applyFont="1" applyBorder="1" applyAlignment="1">
      <alignment vertical="top" wrapText="1" shrinkToFit="1"/>
    </xf>
    <xf numFmtId="165" fontId="17" fillId="0" borderId="27" xfId="0" applyNumberFormat="1" applyFont="1" applyBorder="1" applyAlignment="1">
      <alignment vertical="top" wrapText="1" shrinkToFit="1"/>
    </xf>
    <xf numFmtId="4" fontId="16" fillId="0" borderId="27" xfId="0" applyNumberFormat="1" applyFont="1" applyBorder="1" applyAlignment="1">
      <alignment vertical="top" shrinkToFit="1"/>
    </xf>
    <xf numFmtId="0" fontId="3" fillId="2" borderId="0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7" xfId="0" applyFont="1" applyBorder="1" applyAlignment="1">
      <alignment horizontal="right" indent="1"/>
    </xf>
    <xf numFmtId="4" fontId="9" fillId="0" borderId="13" xfId="0" applyNumberFormat="1" applyFont="1" applyBorder="1" applyAlignment="1">
      <alignment horizontal="right" vertical="center" indent="1"/>
    </xf>
    <xf numFmtId="4" fontId="9" fillId="0" borderId="14" xfId="0" applyNumberFormat="1" applyFont="1" applyBorder="1" applyAlignment="1">
      <alignment horizontal="right" vertical="center" indent="1"/>
    </xf>
    <xf numFmtId="4" fontId="10" fillId="0" borderId="13" xfId="0" applyNumberFormat="1" applyFont="1" applyBorder="1" applyAlignment="1">
      <alignment horizontal="right" vertical="center" indent="1"/>
    </xf>
    <xf numFmtId="4" fontId="10" fillId="0" borderId="14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vertical="center"/>
    </xf>
    <xf numFmtId="4" fontId="10" fillId="0" borderId="16" xfId="0" applyNumberFormat="1" applyFont="1" applyBorder="1" applyAlignment="1">
      <alignment horizontal="right" vertical="center"/>
    </xf>
    <xf numFmtId="4" fontId="10" fillId="0" borderId="17" xfId="0" applyNumberFormat="1" applyFont="1" applyBorder="1" applyAlignment="1">
      <alignment horizontal="right" vertical="center"/>
    </xf>
    <xf numFmtId="4" fontId="10" fillId="0" borderId="8" xfId="0" applyNumberFormat="1" applyFont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0" fillId="0" borderId="8" xfId="0" applyFont="1" applyBorder="1" applyAlignment="1">
      <alignment horizontal="center"/>
    </xf>
    <xf numFmtId="3" fontId="0" fillId="0" borderId="12" xfId="0" applyNumberFormat="1" applyBorder="1" applyAlignment="1"/>
    <xf numFmtId="3" fontId="0" fillId="4" borderId="13" xfId="0" applyNumberFormat="1" applyFont="1" applyFill="1" applyBorder="1" applyAlignment="1"/>
    <xf numFmtId="0" fontId="14" fillId="3" borderId="26" xfId="0" applyFont="1" applyFill="1" applyBorder="1" applyAlignment="1">
      <alignment horizontal="center" vertical="center" wrapText="1"/>
    </xf>
    <xf numFmtId="49" fontId="12" fillId="0" borderId="25" xfId="0" applyNumberFormat="1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 wrapText="1"/>
    </xf>
    <xf numFmtId="4" fontId="12" fillId="0" borderId="28" xfId="0" applyNumberFormat="1" applyFont="1" applyBorder="1" applyAlignment="1">
      <alignment vertical="center"/>
    </xf>
    <xf numFmtId="4" fontId="12" fillId="4" borderId="27" xfId="0" applyNumberFormat="1" applyFont="1" applyFill="1" applyBorder="1" applyAlignment="1"/>
    <xf numFmtId="0" fontId="6" fillId="0" borderId="0" xfId="0" applyFont="1" applyBorder="1" applyAlignment="1">
      <alignment horizontal="center" vertical="top"/>
    </xf>
    <xf numFmtId="49" fontId="0" fillId="0" borderId="29" xfId="0" applyNumberFormat="1" applyBorder="1" applyAlignment="1">
      <alignment vertical="center" shrinkToFit="1"/>
    </xf>
    <xf numFmtId="0" fontId="6" fillId="0" borderId="0" xfId="0" applyFont="1" applyBorder="1" applyAlignment="1">
      <alignment horizontal="center"/>
    </xf>
    <xf numFmtId="49" fontId="0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DF7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vlasic/SpiderOak%20Hive/work/2021/UNIPARK/projekty/Chrudim/PD/Rozpocet/210607/OneDrive_2021-06-07/C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"/>
    </sheetView>
  </sheetViews>
  <sheetFormatPr defaultColWidth="8.7109375" defaultRowHeight="12.75" x14ac:dyDescent="0.2"/>
  <sheetData>
    <row r="1" spans="1:7" x14ac:dyDescent="0.2">
      <c r="A1" s="1" t="s">
        <v>0</v>
      </c>
    </row>
    <row r="2" spans="1:7" ht="57.75" customHeight="1" x14ac:dyDescent="0.2">
      <c r="A2" s="168" t="s">
        <v>1</v>
      </c>
      <c r="B2" s="168"/>
      <c r="C2" s="168"/>
      <c r="D2" s="168"/>
      <c r="E2" s="168"/>
      <c r="F2" s="168"/>
      <c r="G2" s="168"/>
    </row>
  </sheetData>
  <mergeCells count="1">
    <mergeCell ref="A2:G2"/>
  </mergeCells>
  <pageMargins left="0.7" right="0.7" top="0.78749999999999998" bottom="0.78749999999999998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56"/>
  <sheetViews>
    <sheetView showGridLines="0" tabSelected="1" topLeftCell="B7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2" t="s">
        <v>2</v>
      </c>
      <c r="B1" s="169" t="s">
        <v>3</v>
      </c>
      <c r="C1" s="169"/>
      <c r="D1" s="169"/>
      <c r="E1" s="169"/>
      <c r="F1" s="169"/>
      <c r="G1" s="169"/>
      <c r="H1" s="169"/>
      <c r="I1" s="169"/>
      <c r="J1" s="169"/>
    </row>
    <row r="2" spans="1:15" ht="23.25" customHeight="1" x14ac:dyDescent="0.2">
      <c r="A2" s="3"/>
      <c r="B2" s="4" t="s">
        <v>4</v>
      </c>
      <c r="C2" s="5"/>
      <c r="D2" s="6"/>
      <c r="E2" s="7" t="s">
        <v>5</v>
      </c>
      <c r="F2" s="8"/>
      <c r="G2" s="8"/>
      <c r="H2" s="8"/>
      <c r="I2" s="8"/>
      <c r="J2" s="9"/>
      <c r="O2" s="10"/>
    </row>
    <row r="3" spans="1:15" ht="23.25" hidden="1" customHeight="1" x14ac:dyDescent="0.2">
      <c r="A3" s="3"/>
      <c r="B3" s="11" t="s">
        <v>6</v>
      </c>
      <c r="C3" s="5"/>
      <c r="D3" s="12"/>
      <c r="E3" s="12"/>
      <c r="F3" s="13"/>
      <c r="G3" s="13"/>
      <c r="H3" s="5"/>
      <c r="I3" s="14"/>
      <c r="J3" s="15"/>
    </row>
    <row r="4" spans="1:15" ht="23.25" hidden="1" customHeight="1" x14ac:dyDescent="0.2">
      <c r="A4" s="3"/>
      <c r="B4" s="16" t="s">
        <v>7</v>
      </c>
      <c r="C4" s="17"/>
      <c r="D4" s="18"/>
      <c r="E4" s="18"/>
      <c r="F4" s="19"/>
      <c r="G4" s="19"/>
      <c r="H4" s="19"/>
      <c r="I4" s="19"/>
      <c r="J4" s="20"/>
    </row>
    <row r="5" spans="1:15" ht="24" customHeight="1" x14ac:dyDescent="0.2">
      <c r="A5" s="3"/>
      <c r="B5" s="21" t="s">
        <v>8</v>
      </c>
      <c r="D5" s="22" t="s">
        <v>9</v>
      </c>
      <c r="E5" s="23"/>
      <c r="F5" s="23"/>
      <c r="G5" s="23"/>
      <c r="H5" s="24" t="s">
        <v>10</v>
      </c>
      <c r="I5" s="25" t="s">
        <v>11</v>
      </c>
      <c r="J5" s="26"/>
    </row>
    <row r="6" spans="1:15" ht="15.75" customHeight="1" x14ac:dyDescent="0.2">
      <c r="A6" s="3"/>
      <c r="B6" s="27"/>
      <c r="C6" s="23"/>
      <c r="D6" s="23" t="s">
        <v>12</v>
      </c>
      <c r="E6" s="23"/>
      <c r="F6" s="23"/>
      <c r="G6" s="23"/>
      <c r="H6" s="24" t="s">
        <v>13</v>
      </c>
      <c r="I6" s="25" t="s">
        <v>14</v>
      </c>
      <c r="J6" s="26"/>
    </row>
    <row r="7" spans="1:15" ht="15.75" customHeight="1" x14ac:dyDescent="0.2">
      <c r="A7" s="3"/>
      <c r="B7" s="28"/>
      <c r="C7" s="29"/>
      <c r="D7" s="30" t="s">
        <v>15</v>
      </c>
      <c r="E7" s="30"/>
      <c r="F7" s="30"/>
      <c r="G7" s="30"/>
      <c r="H7" s="31"/>
      <c r="I7" s="30"/>
      <c r="J7" s="32"/>
    </row>
    <row r="8" spans="1:15" ht="24" hidden="1" customHeight="1" x14ac:dyDescent="0.2">
      <c r="A8" s="3"/>
      <c r="B8" s="21" t="s">
        <v>16</v>
      </c>
      <c r="D8" s="33"/>
      <c r="H8" s="24" t="s">
        <v>10</v>
      </c>
      <c r="I8" s="33"/>
      <c r="J8" s="26"/>
    </row>
    <row r="9" spans="1:15" ht="15.75" hidden="1" customHeight="1" x14ac:dyDescent="0.2">
      <c r="A9" s="3"/>
      <c r="B9" s="3"/>
      <c r="D9" s="33"/>
      <c r="H9" s="24" t="s">
        <v>13</v>
      </c>
      <c r="I9" s="33"/>
      <c r="J9" s="26"/>
    </row>
    <row r="10" spans="1:15" ht="15.75" hidden="1" customHeight="1" x14ac:dyDescent="0.2">
      <c r="A10" s="3"/>
      <c r="B10" s="34"/>
      <c r="C10" s="35"/>
      <c r="D10" s="36"/>
      <c r="E10" s="31"/>
      <c r="F10" s="31"/>
      <c r="G10" s="37"/>
      <c r="H10" s="37"/>
      <c r="I10" s="38"/>
      <c r="J10" s="32"/>
    </row>
    <row r="11" spans="1:15" ht="24" customHeight="1" x14ac:dyDescent="0.2">
      <c r="A11" s="3"/>
      <c r="B11" s="21" t="s">
        <v>17</v>
      </c>
      <c r="D11" s="170" t="s">
        <v>18</v>
      </c>
      <c r="E11" s="170"/>
      <c r="F11" s="170"/>
      <c r="G11" s="170"/>
      <c r="H11" s="24" t="s">
        <v>10</v>
      </c>
      <c r="I11" s="25" t="s">
        <v>19</v>
      </c>
      <c r="J11" s="26"/>
    </row>
    <row r="12" spans="1:15" ht="15.75" customHeight="1" x14ac:dyDescent="0.2">
      <c r="A12" s="3"/>
      <c r="B12" s="27"/>
      <c r="C12" s="23"/>
      <c r="D12" s="171" t="s">
        <v>20</v>
      </c>
      <c r="E12" s="171"/>
      <c r="F12" s="171"/>
      <c r="G12" s="171"/>
      <c r="H12" s="24" t="s">
        <v>13</v>
      </c>
      <c r="I12" s="25" t="s">
        <v>21</v>
      </c>
      <c r="J12" s="26"/>
    </row>
    <row r="13" spans="1:15" ht="15.75" customHeight="1" x14ac:dyDescent="0.2">
      <c r="A13" s="3"/>
      <c r="B13" s="28"/>
      <c r="C13" s="29"/>
      <c r="D13" s="172"/>
      <c r="E13" s="172"/>
      <c r="F13" s="172"/>
      <c r="G13" s="172"/>
      <c r="H13" s="39"/>
      <c r="I13" s="30"/>
      <c r="J13" s="32"/>
    </row>
    <row r="14" spans="1:15" ht="24" customHeight="1" x14ac:dyDescent="0.2">
      <c r="A14" s="3"/>
      <c r="B14" s="40" t="s">
        <v>22</v>
      </c>
      <c r="C14" s="41"/>
      <c r="D14" s="170" t="s">
        <v>18</v>
      </c>
      <c r="E14" s="170"/>
      <c r="F14" s="170"/>
      <c r="G14" s="170"/>
      <c r="H14" s="42"/>
      <c r="I14" s="43"/>
      <c r="J14" s="44"/>
    </row>
    <row r="15" spans="1:15" ht="32.25" customHeight="1" x14ac:dyDescent="0.2">
      <c r="A15" s="3"/>
      <c r="B15" s="34" t="s">
        <v>23</v>
      </c>
      <c r="C15" s="45"/>
      <c r="D15" s="37"/>
      <c r="E15" s="173"/>
      <c r="F15" s="173"/>
      <c r="G15" s="174"/>
      <c r="H15" s="174"/>
      <c r="I15" s="175" t="s">
        <v>24</v>
      </c>
      <c r="J15" s="175"/>
    </row>
    <row r="16" spans="1:15" ht="23.25" customHeight="1" x14ac:dyDescent="0.2">
      <c r="A16" s="46" t="s">
        <v>25</v>
      </c>
      <c r="B16" s="47" t="s">
        <v>25</v>
      </c>
      <c r="C16" s="48"/>
      <c r="D16" s="49"/>
      <c r="E16" s="176"/>
      <c r="F16" s="176"/>
      <c r="G16" s="176"/>
      <c r="H16" s="176"/>
      <c r="I16" s="177">
        <f>SUM(I48:J50)</f>
        <v>0</v>
      </c>
      <c r="J16" s="177"/>
    </row>
    <row r="17" spans="1:10" ht="23.25" customHeight="1" x14ac:dyDescent="0.2">
      <c r="A17" s="46" t="s">
        <v>26</v>
      </c>
      <c r="B17" s="47" t="s">
        <v>26</v>
      </c>
      <c r="C17" s="48"/>
      <c r="D17" s="49"/>
      <c r="E17" s="176"/>
      <c r="F17" s="176"/>
      <c r="G17" s="176"/>
      <c r="H17" s="176"/>
      <c r="I17" s="177">
        <f>SUM(I51:J52)</f>
        <v>0</v>
      </c>
      <c r="J17" s="177"/>
    </row>
    <row r="18" spans="1:10" ht="23.25" customHeight="1" x14ac:dyDescent="0.2">
      <c r="A18" s="46" t="s">
        <v>27</v>
      </c>
      <c r="B18" s="47" t="s">
        <v>27</v>
      </c>
      <c r="C18" s="48"/>
      <c r="D18" s="49"/>
      <c r="E18" s="176"/>
      <c r="F18" s="176"/>
      <c r="G18" s="176"/>
      <c r="H18" s="176"/>
      <c r="I18" s="177">
        <v>0</v>
      </c>
      <c r="J18" s="177"/>
    </row>
    <row r="19" spans="1:10" ht="23.25" customHeight="1" x14ac:dyDescent="0.2">
      <c r="A19" s="46" t="s">
        <v>28</v>
      </c>
      <c r="B19" s="47" t="s">
        <v>29</v>
      </c>
      <c r="C19" s="48"/>
      <c r="D19" s="49"/>
      <c r="E19" s="176"/>
      <c r="F19" s="176"/>
      <c r="G19" s="176"/>
      <c r="H19" s="176"/>
      <c r="I19" s="177">
        <v>0</v>
      </c>
      <c r="J19" s="177"/>
    </row>
    <row r="20" spans="1:10" ht="23.25" customHeight="1" x14ac:dyDescent="0.2">
      <c r="A20" s="46" t="s">
        <v>30</v>
      </c>
      <c r="B20" s="47" t="s">
        <v>31</v>
      </c>
      <c r="C20" s="48"/>
      <c r="D20" s="49"/>
      <c r="E20" s="176"/>
      <c r="F20" s="176"/>
      <c r="G20" s="176"/>
      <c r="H20" s="176"/>
      <c r="I20" s="177">
        <v>0</v>
      </c>
      <c r="J20" s="177"/>
    </row>
    <row r="21" spans="1:10" ht="23.25" customHeight="1" x14ac:dyDescent="0.2">
      <c r="A21" s="3"/>
      <c r="B21" s="50" t="s">
        <v>24</v>
      </c>
      <c r="C21" s="51"/>
      <c r="D21" s="52"/>
      <c r="E21" s="178"/>
      <c r="F21" s="178"/>
      <c r="G21" s="178"/>
      <c r="H21" s="178"/>
      <c r="I21" s="179">
        <f>SUM(I16:J20)</f>
        <v>0</v>
      </c>
      <c r="J21" s="179"/>
    </row>
    <row r="22" spans="1:10" ht="33" customHeight="1" x14ac:dyDescent="0.2">
      <c r="A22" s="3"/>
      <c r="B22" s="53" t="s">
        <v>32</v>
      </c>
      <c r="C22" s="48"/>
      <c r="D22" s="49"/>
      <c r="E22" s="54"/>
      <c r="F22" s="55"/>
      <c r="G22" s="56"/>
      <c r="H22" s="56"/>
      <c r="I22" s="56"/>
      <c r="J22" s="57"/>
    </row>
    <row r="23" spans="1:10" ht="23.25" customHeight="1" x14ac:dyDescent="0.2">
      <c r="A23" s="3"/>
      <c r="B23" s="58" t="s">
        <v>33</v>
      </c>
      <c r="C23" s="48"/>
      <c r="D23" s="49"/>
      <c r="E23" s="59">
        <v>15</v>
      </c>
      <c r="F23" s="55" t="s">
        <v>34</v>
      </c>
      <c r="G23" s="180">
        <v>0</v>
      </c>
      <c r="H23" s="180"/>
      <c r="I23" s="180"/>
      <c r="J23" s="57" t="str">
        <f t="shared" ref="J23:J28" si="0">Mena</f>
        <v>CZK</v>
      </c>
    </row>
    <row r="24" spans="1:10" ht="23.25" customHeight="1" x14ac:dyDescent="0.2">
      <c r="A24" s="3"/>
      <c r="B24" s="58" t="s">
        <v>35</v>
      </c>
      <c r="C24" s="48"/>
      <c r="D24" s="49"/>
      <c r="E24" s="59">
        <f>SazbaDPH1</f>
        <v>15</v>
      </c>
      <c r="F24" s="55" t="s">
        <v>34</v>
      </c>
      <c r="G24" s="181">
        <v>0</v>
      </c>
      <c r="H24" s="181"/>
      <c r="I24" s="181"/>
      <c r="J24" s="57" t="str">
        <f t="shared" si="0"/>
        <v>CZK</v>
      </c>
    </row>
    <row r="25" spans="1:10" ht="23.25" customHeight="1" x14ac:dyDescent="0.2">
      <c r="A25" s="3"/>
      <c r="B25" s="58" t="s">
        <v>36</v>
      </c>
      <c r="C25" s="48"/>
      <c r="D25" s="49"/>
      <c r="E25" s="59">
        <v>21</v>
      </c>
      <c r="F25" s="55" t="s">
        <v>34</v>
      </c>
      <c r="G25" s="180">
        <f>I21</f>
        <v>0</v>
      </c>
      <c r="H25" s="180"/>
      <c r="I25" s="180"/>
      <c r="J25" s="57" t="str">
        <f t="shared" si="0"/>
        <v>CZK</v>
      </c>
    </row>
    <row r="26" spans="1:10" ht="23.25" customHeight="1" x14ac:dyDescent="0.2">
      <c r="A26" s="3"/>
      <c r="B26" s="60" t="s">
        <v>37</v>
      </c>
      <c r="C26" s="61"/>
      <c r="D26" s="37"/>
      <c r="E26" s="62">
        <f>SazbaDPH2</f>
        <v>21</v>
      </c>
      <c r="F26" s="63" t="s">
        <v>34</v>
      </c>
      <c r="G26" s="182">
        <f>ZakladDPHZakl*0.21</f>
        <v>0</v>
      </c>
      <c r="H26" s="182"/>
      <c r="I26" s="182"/>
      <c r="J26" s="64" t="str">
        <f t="shared" si="0"/>
        <v>CZK</v>
      </c>
    </row>
    <row r="27" spans="1:10" ht="23.25" customHeight="1" x14ac:dyDescent="0.2">
      <c r="A27" s="3"/>
      <c r="B27" s="21" t="s">
        <v>38</v>
      </c>
      <c r="C27" s="65"/>
      <c r="D27" s="66"/>
      <c r="E27" s="65"/>
      <c r="F27" s="67"/>
      <c r="G27" s="183">
        <v>0</v>
      </c>
      <c r="H27" s="183"/>
      <c r="I27" s="183"/>
      <c r="J27" s="68" t="str">
        <f t="shared" si="0"/>
        <v>CZK</v>
      </c>
    </row>
    <row r="28" spans="1:10" ht="27.75" hidden="1" customHeight="1" x14ac:dyDescent="0.2">
      <c r="A28" s="3"/>
      <c r="B28" s="69" t="s">
        <v>39</v>
      </c>
      <c r="C28" s="70"/>
      <c r="D28" s="70"/>
      <c r="E28" s="71"/>
      <c r="F28" s="72"/>
      <c r="G28" s="184">
        <v>2458887.4700000002</v>
      </c>
      <c r="H28" s="184"/>
      <c r="I28" s="184"/>
      <c r="J28" s="73" t="str">
        <f t="shared" si="0"/>
        <v>CZK</v>
      </c>
    </row>
    <row r="29" spans="1:10" ht="27.75" customHeight="1" x14ac:dyDescent="0.2">
      <c r="A29" s="3"/>
      <c r="B29" s="69" t="s">
        <v>40</v>
      </c>
      <c r="C29" s="74"/>
      <c r="D29" s="74"/>
      <c r="E29" s="74"/>
      <c r="F29" s="74"/>
      <c r="G29" s="184">
        <f>ZakladDPHZakl+DPHZakl+Zaokrouhleni</f>
        <v>0</v>
      </c>
      <c r="H29" s="184"/>
      <c r="I29" s="184"/>
      <c r="J29" s="75" t="s">
        <v>41</v>
      </c>
    </row>
    <row r="30" spans="1:10" ht="12.75" customHeight="1" x14ac:dyDescent="0.2">
      <c r="A30" s="3"/>
      <c r="B30" s="3"/>
      <c r="J30" s="76"/>
    </row>
    <row r="31" spans="1:10" ht="30" customHeight="1" x14ac:dyDescent="0.2">
      <c r="A31" s="3"/>
      <c r="B31" s="3"/>
      <c r="J31" s="76"/>
    </row>
    <row r="32" spans="1:10" ht="18.75" customHeight="1" x14ac:dyDescent="0.2">
      <c r="A32" s="3"/>
      <c r="B32" s="77"/>
      <c r="C32" s="78" t="s">
        <v>42</v>
      </c>
      <c r="D32" s="79"/>
      <c r="E32" s="79"/>
      <c r="F32" s="78" t="s">
        <v>43</v>
      </c>
      <c r="G32" s="79"/>
      <c r="H32" s="80">
        <f ca="1">TODAY()</f>
        <v>44491</v>
      </c>
      <c r="I32" s="79"/>
      <c r="J32" s="76"/>
    </row>
    <row r="33" spans="1:10" ht="47.25" customHeight="1" x14ac:dyDescent="0.2">
      <c r="A33" s="3"/>
      <c r="B33" s="3"/>
      <c r="J33" s="76"/>
    </row>
    <row r="34" spans="1:10" s="1" customFormat="1" ht="18.75" customHeight="1" x14ac:dyDescent="0.2">
      <c r="A34" s="81"/>
      <c r="B34" s="81"/>
      <c r="D34" s="82"/>
      <c r="E34" s="82"/>
      <c r="G34" s="82"/>
      <c r="H34" s="82"/>
      <c r="I34" s="82"/>
      <c r="J34" s="83"/>
    </row>
    <row r="35" spans="1:10" ht="12.75" customHeight="1" x14ac:dyDescent="0.2">
      <c r="A35" s="3"/>
      <c r="B35" s="3"/>
      <c r="D35" s="185" t="s">
        <v>44</v>
      </c>
      <c r="E35" s="185"/>
      <c r="H35" s="84" t="s">
        <v>45</v>
      </c>
      <c r="J35" s="76"/>
    </row>
    <row r="36" spans="1:10" ht="13.5" customHeight="1" x14ac:dyDescent="0.2">
      <c r="A36" s="85"/>
      <c r="B36" s="85"/>
      <c r="C36" s="86"/>
      <c r="D36" s="86"/>
      <c r="E36" s="86"/>
      <c r="F36" s="86"/>
      <c r="G36" s="86"/>
      <c r="H36" s="86"/>
      <c r="I36" s="86"/>
      <c r="J36" s="87"/>
    </row>
    <row r="37" spans="1:10" ht="27" hidden="1" customHeight="1" x14ac:dyDescent="0.25">
      <c r="B37" s="88" t="s">
        <v>46</v>
      </c>
      <c r="C37" s="89"/>
      <c r="D37" s="89"/>
      <c r="E37" s="89"/>
      <c r="F37" s="90"/>
      <c r="G37" s="90"/>
      <c r="H37" s="90"/>
      <c r="I37" s="90"/>
      <c r="J37" s="89"/>
    </row>
    <row r="38" spans="1:10" ht="25.5" hidden="1" customHeight="1" x14ac:dyDescent="0.2">
      <c r="A38" s="91" t="s">
        <v>47</v>
      </c>
      <c r="B38" s="92" t="s">
        <v>48</v>
      </c>
      <c r="C38" s="93" t="s">
        <v>49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50</v>
      </c>
      <c r="I38" s="96" t="s">
        <v>51</v>
      </c>
      <c r="J38" s="97" t="s">
        <v>34</v>
      </c>
    </row>
    <row r="39" spans="1:10" ht="25.5" hidden="1" customHeight="1" x14ac:dyDescent="0.2">
      <c r="A39" s="91">
        <v>1</v>
      </c>
      <c r="B39" s="98"/>
      <c r="C39" s="186"/>
      <c r="D39" s="186"/>
      <c r="E39" s="186"/>
      <c r="F39" s="99">
        <v>0</v>
      </c>
      <c r="G39" s="100">
        <v>2458887.4700000002</v>
      </c>
      <c r="H39" s="101">
        <v>516366</v>
      </c>
      <c r="I39" s="101">
        <v>2975253.47</v>
      </c>
      <c r="J39" s="102">
        <f>IF(CenaCelkemVypocet=0,"",I39/CenaCelkemVypocet*100)</f>
        <v>100</v>
      </c>
    </row>
    <row r="40" spans="1:10" ht="25.5" hidden="1" customHeight="1" x14ac:dyDescent="0.2">
      <c r="A40" s="91"/>
      <c r="B40" s="187" t="s">
        <v>52</v>
      </c>
      <c r="C40" s="187"/>
      <c r="D40" s="187"/>
      <c r="E40" s="187"/>
      <c r="F40" s="103">
        <f>SUMIF(A39:A39,"=1",F39:F39)</f>
        <v>0</v>
      </c>
      <c r="G40" s="104">
        <f>SUMIF(A39:A39,"=1",G39:G39)</f>
        <v>2458887.4700000002</v>
      </c>
      <c r="H40" s="104">
        <f>SUMIF(A39:A39,"=1",H39:H39)</f>
        <v>516366</v>
      </c>
      <c r="I40" s="104">
        <f>SUMIF(A39:A39,"=1",I39:I39)</f>
        <v>2975253.47</v>
      </c>
      <c r="J40" s="105">
        <f>SUMIF(A39:A39,"=1",J39:J39)</f>
        <v>100</v>
      </c>
    </row>
    <row r="44" spans="1:10" ht="15.75" x14ac:dyDescent="0.25">
      <c r="B44" s="106" t="s">
        <v>53</v>
      </c>
    </row>
    <row r="46" spans="1:10" ht="25.5" customHeight="1" x14ac:dyDescent="0.2">
      <c r="A46" s="107"/>
      <c r="B46" s="108" t="s">
        <v>48</v>
      </c>
      <c r="C46" s="108" t="s">
        <v>49</v>
      </c>
      <c r="D46" s="109"/>
      <c r="E46" s="109"/>
      <c r="F46" s="110" t="s">
        <v>54</v>
      </c>
      <c r="G46" s="110"/>
      <c r="H46" s="110"/>
      <c r="I46" s="188" t="s">
        <v>24</v>
      </c>
      <c r="J46" s="188"/>
    </row>
    <row r="47" spans="1:10" ht="25.5" customHeight="1" x14ac:dyDescent="0.2">
      <c r="A47" s="111"/>
      <c r="B47" s="112" t="s">
        <v>55</v>
      </c>
      <c r="C47" s="189" t="s">
        <v>56</v>
      </c>
      <c r="D47" s="189"/>
      <c r="E47" s="189"/>
      <c r="F47" s="113" t="s">
        <v>25</v>
      </c>
      <c r="G47" s="114"/>
      <c r="H47" s="114"/>
      <c r="I47" s="190">
        <v>0</v>
      </c>
      <c r="J47" s="190"/>
    </row>
    <row r="48" spans="1:10" ht="25.5" customHeight="1" x14ac:dyDescent="0.2">
      <c r="A48" s="111"/>
      <c r="B48" s="115" t="s">
        <v>57</v>
      </c>
      <c r="C48" s="191" t="s">
        <v>58</v>
      </c>
      <c r="D48" s="191"/>
      <c r="E48" s="191"/>
      <c r="F48" s="116" t="s">
        <v>25</v>
      </c>
      <c r="G48" s="117"/>
      <c r="H48" s="117"/>
      <c r="I48" s="192">
        <f>' Pol'!G8</f>
        <v>0</v>
      </c>
      <c r="J48" s="192"/>
    </row>
    <row r="49" spans="1:10" ht="25.5" customHeight="1" x14ac:dyDescent="0.2">
      <c r="A49" s="111"/>
      <c r="B49" s="115" t="s">
        <v>59</v>
      </c>
      <c r="C49" s="191" t="s">
        <v>60</v>
      </c>
      <c r="D49" s="191"/>
      <c r="E49" s="191"/>
      <c r="F49" s="116" t="s">
        <v>25</v>
      </c>
      <c r="G49" s="117"/>
      <c r="H49" s="117"/>
      <c r="I49" s="192">
        <f>' Pol'!G27</f>
        <v>0</v>
      </c>
      <c r="J49" s="192"/>
    </row>
    <row r="50" spans="1:10" ht="25.5" customHeight="1" x14ac:dyDescent="0.2">
      <c r="A50" s="111"/>
      <c r="B50" s="115" t="s">
        <v>61</v>
      </c>
      <c r="C50" s="191" t="s">
        <v>62</v>
      </c>
      <c r="D50" s="191"/>
      <c r="E50" s="191"/>
      <c r="F50" s="116" t="s">
        <v>25</v>
      </c>
      <c r="G50" s="117"/>
      <c r="H50" s="117"/>
      <c r="I50" s="192">
        <f>' Pol'!G63</f>
        <v>0</v>
      </c>
      <c r="J50" s="192"/>
    </row>
    <row r="51" spans="1:10" ht="25.5" customHeight="1" x14ac:dyDescent="0.2">
      <c r="A51" s="111"/>
      <c r="B51" s="115" t="s">
        <v>63</v>
      </c>
      <c r="C51" s="191" t="s">
        <v>64</v>
      </c>
      <c r="D51" s="191"/>
      <c r="E51" s="191"/>
      <c r="F51" s="116" t="s">
        <v>26</v>
      </c>
      <c r="G51" s="117"/>
      <c r="H51" s="117"/>
      <c r="I51" s="192">
        <f>' Pol'!G67</f>
        <v>0</v>
      </c>
      <c r="J51" s="192"/>
    </row>
    <row r="52" spans="1:10" ht="25.5" customHeight="1" x14ac:dyDescent="0.2">
      <c r="A52" s="111"/>
      <c r="B52" s="115" t="s">
        <v>65</v>
      </c>
      <c r="C52" s="191" t="s">
        <v>66</v>
      </c>
      <c r="D52" s="191"/>
      <c r="E52" s="191"/>
      <c r="F52" s="116" t="s">
        <v>26</v>
      </c>
      <c r="G52" s="117"/>
      <c r="H52" s="117"/>
      <c r="I52" s="192">
        <f>' Pol'!G85</f>
        <v>0</v>
      </c>
      <c r="J52" s="192"/>
    </row>
    <row r="53" spans="1:10" ht="25.5" customHeight="1" x14ac:dyDescent="0.2">
      <c r="A53" s="118"/>
      <c r="B53" s="119" t="s">
        <v>51</v>
      </c>
      <c r="C53" s="119"/>
      <c r="D53" s="120"/>
      <c r="E53" s="120"/>
      <c r="F53" s="121"/>
      <c r="G53" s="122"/>
      <c r="H53" s="122"/>
      <c r="I53" s="193">
        <f>SUM(I47:I52)</f>
        <v>0</v>
      </c>
      <c r="J53" s="193"/>
    </row>
    <row r="54" spans="1:10" x14ac:dyDescent="0.2">
      <c r="F54" s="123"/>
      <c r="G54" s="123"/>
      <c r="H54" s="123"/>
      <c r="I54" s="123"/>
      <c r="J54" s="123"/>
    </row>
    <row r="55" spans="1:10" x14ac:dyDescent="0.2">
      <c r="F55" s="123"/>
      <c r="G55" s="123"/>
      <c r="H55" s="123"/>
      <c r="I55" s="123"/>
      <c r="J55" s="123"/>
    </row>
    <row r="56" spans="1:10" x14ac:dyDescent="0.2">
      <c r="F56" s="123"/>
      <c r="G56" s="123"/>
      <c r="H56" s="123"/>
      <c r="I56" s="123"/>
      <c r="J56" s="123"/>
    </row>
  </sheetData>
  <mergeCells count="50">
    <mergeCell ref="C51:E51"/>
    <mergeCell ref="I51:J51"/>
    <mergeCell ref="C52:E52"/>
    <mergeCell ref="I52:J52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11:G11"/>
    <mergeCell ref="D12:G12"/>
    <mergeCell ref="D13:G13"/>
    <mergeCell ref="D14:G14"/>
  </mergeCells>
  <pageMargins left="0.39374999999999999" right="0.196527777777778" top="0.59027777777777801" bottom="0.39305555555555599" header="0.51180555555555496" footer="0.196527777777778"/>
  <headerFooter>
    <oddFooter>&amp;L&amp;9Zpracováno programem RTS Stavitel +,  © RTS, a.s.&amp;R&amp;9Stránka &amp;P z &amp;N</oddFooter>
  </headerFooter>
  <rowBreaks count="1" manualBreakCount="1">
    <brk id="36" max="16383" man="1"/>
  </row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AMJ5"/>
  <sheetViews>
    <sheetView workbookViewId="0">
      <selection activeCell="A5" sqref="A5"/>
    </sheetView>
  </sheetViews>
  <sheetFormatPr defaultColWidth="8.7109375" defaultRowHeight="12.75" x14ac:dyDescent="0.2"/>
  <cols>
    <col min="1" max="1" width="4.28515625" style="124" customWidth="1"/>
    <col min="2" max="2" width="14.42578125" style="124" customWidth="1"/>
    <col min="3" max="3" width="38.28515625" style="125" customWidth="1"/>
    <col min="4" max="4" width="4.5703125" style="124" customWidth="1"/>
    <col min="5" max="5" width="10.5703125" style="124" customWidth="1"/>
    <col min="6" max="6" width="9.85546875" style="124" customWidth="1"/>
    <col min="7" max="7" width="12.7109375" style="124" customWidth="1"/>
    <col min="8" max="1024" width="8.7109375" style="124"/>
  </cols>
  <sheetData>
    <row r="1" spans="1:7" ht="15.75" x14ac:dyDescent="0.2">
      <c r="A1" s="194" t="s">
        <v>67</v>
      </c>
      <c r="B1" s="194"/>
      <c r="C1" s="194"/>
      <c r="D1" s="194"/>
      <c r="E1" s="194"/>
      <c r="F1" s="194"/>
      <c r="G1" s="194"/>
    </row>
    <row r="2" spans="1:7" ht="24.95" customHeight="1" x14ac:dyDescent="0.2">
      <c r="A2" s="126" t="s">
        <v>68</v>
      </c>
      <c r="B2" s="127"/>
      <c r="C2" s="195"/>
      <c r="D2" s="195"/>
      <c r="E2" s="195"/>
      <c r="F2" s="195"/>
      <c r="G2" s="195"/>
    </row>
    <row r="3" spans="1:7" ht="24.95" hidden="1" customHeight="1" x14ac:dyDescent="0.2">
      <c r="A3" s="126" t="s">
        <v>69</v>
      </c>
      <c r="B3" s="127"/>
      <c r="C3" s="195"/>
      <c r="D3" s="195"/>
      <c r="E3" s="195"/>
      <c r="F3" s="195"/>
      <c r="G3" s="195"/>
    </row>
    <row r="4" spans="1:7" ht="24.95" hidden="1" customHeight="1" x14ac:dyDescent="0.2">
      <c r="A4" s="126" t="s">
        <v>70</v>
      </c>
      <c r="B4" s="127"/>
      <c r="C4" s="195"/>
      <c r="D4" s="195"/>
      <c r="E4" s="195"/>
      <c r="F4" s="195"/>
      <c r="G4" s="195"/>
    </row>
    <row r="5" spans="1:7" hidden="1" x14ac:dyDescent="0.2">
      <c r="B5" s="128"/>
      <c r="C5" s="129"/>
      <c r="D5" s="130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headerFooter>
    <oddFooter>&amp;L&amp;9Zpracováno programem RTS Stavitel +,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100"/>
  <sheetViews>
    <sheetView topLeftCell="A62" zoomScale="115" zoomScaleNormal="115" zoomScalePageLayoutView="115" workbookViewId="0">
      <selection activeCell="G79" sqref="G79"/>
    </sheetView>
  </sheetViews>
  <sheetFormatPr defaultColWidth="8.7109375" defaultRowHeight="12.75" outlineLevelRow="1" x14ac:dyDescent="0.2"/>
  <cols>
    <col min="1" max="1" width="4.28515625" customWidth="1"/>
    <col min="2" max="2" width="14.42578125" style="131" customWidth="1"/>
    <col min="3" max="3" width="38.28515625" style="13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11.5703125" hidden="1" customWidth="1"/>
    <col min="29" max="39" width="11.5703125" hidden="1" customWidth="1"/>
  </cols>
  <sheetData>
    <row r="1" spans="1:60" ht="15.75" customHeight="1" x14ac:dyDescent="0.25">
      <c r="A1" s="196" t="s">
        <v>67</v>
      </c>
      <c r="B1" s="196"/>
      <c r="C1" s="196"/>
      <c r="D1" s="196"/>
      <c r="E1" s="196"/>
      <c r="F1" s="196"/>
      <c r="G1" s="196"/>
      <c r="AE1" t="s">
        <v>71</v>
      </c>
    </row>
    <row r="2" spans="1:60" ht="24.95" customHeight="1" x14ac:dyDescent="0.2">
      <c r="A2" s="126" t="s">
        <v>72</v>
      </c>
      <c r="B2" s="127"/>
      <c r="C2" s="197" t="s">
        <v>5</v>
      </c>
      <c r="D2" s="197"/>
      <c r="E2" s="197"/>
      <c r="F2" s="197"/>
      <c r="G2" s="197"/>
      <c r="AE2" t="s">
        <v>73</v>
      </c>
    </row>
    <row r="3" spans="1:60" ht="24.95" hidden="1" customHeight="1" x14ac:dyDescent="0.2">
      <c r="A3" s="126" t="s">
        <v>69</v>
      </c>
      <c r="B3" s="127"/>
      <c r="C3" s="198"/>
      <c r="D3" s="198"/>
      <c r="E3" s="198"/>
      <c r="F3" s="198"/>
      <c r="G3" s="198"/>
      <c r="AE3" t="s">
        <v>74</v>
      </c>
    </row>
    <row r="4" spans="1:60" ht="24.95" hidden="1" customHeight="1" x14ac:dyDescent="0.2">
      <c r="A4" s="126" t="s">
        <v>70</v>
      </c>
      <c r="B4" s="127"/>
      <c r="C4" s="197"/>
      <c r="D4" s="197"/>
      <c r="E4" s="197"/>
      <c r="F4" s="197"/>
      <c r="G4" s="197"/>
      <c r="AE4" t="s">
        <v>75</v>
      </c>
    </row>
    <row r="5" spans="1:60" hidden="1" x14ac:dyDescent="0.2">
      <c r="A5" s="132" t="s">
        <v>76</v>
      </c>
      <c r="B5" s="133"/>
      <c r="C5" s="133"/>
      <c r="D5" s="134"/>
      <c r="E5" s="134"/>
      <c r="F5" s="134"/>
      <c r="G5" s="135"/>
      <c r="AE5" t="s">
        <v>77</v>
      </c>
    </row>
    <row r="7" spans="1:60" ht="38.25" x14ac:dyDescent="0.2">
      <c r="A7" s="132" t="s">
        <v>78</v>
      </c>
      <c r="B7" s="136" t="s">
        <v>79</v>
      </c>
      <c r="C7" s="136" t="s">
        <v>80</v>
      </c>
      <c r="D7" s="132" t="s">
        <v>81</v>
      </c>
      <c r="E7" s="132" t="s">
        <v>82</v>
      </c>
      <c r="F7" s="137" t="s">
        <v>83</v>
      </c>
      <c r="G7" s="132" t="s">
        <v>24</v>
      </c>
      <c r="H7" s="138" t="s">
        <v>84</v>
      </c>
      <c r="I7" s="138" t="s">
        <v>85</v>
      </c>
      <c r="J7" s="138" t="s">
        <v>86</v>
      </c>
      <c r="K7" s="138" t="s">
        <v>87</v>
      </c>
      <c r="L7" s="138" t="s">
        <v>88</v>
      </c>
      <c r="M7" s="138" t="s">
        <v>89</v>
      </c>
      <c r="N7" s="138" t="s">
        <v>90</v>
      </c>
      <c r="O7" s="138" t="s">
        <v>91</v>
      </c>
      <c r="P7" s="138" t="s">
        <v>92</v>
      </c>
      <c r="Q7" s="138" t="s">
        <v>93</v>
      </c>
      <c r="R7" s="138" t="s">
        <v>94</v>
      </c>
      <c r="S7" s="138" t="s">
        <v>95</v>
      </c>
      <c r="T7" s="138" t="s">
        <v>96</v>
      </c>
      <c r="U7" s="138" t="s">
        <v>97</v>
      </c>
    </row>
    <row r="8" spans="1:60" x14ac:dyDescent="0.2">
      <c r="A8" s="139" t="s">
        <v>98</v>
      </c>
      <c r="B8" s="139" t="s">
        <v>57</v>
      </c>
      <c r="C8" s="140" t="s">
        <v>58</v>
      </c>
      <c r="D8" s="141"/>
      <c r="E8" s="142"/>
      <c r="F8" s="143"/>
      <c r="G8" s="143">
        <f>SUM(G9:G26)</f>
        <v>0</v>
      </c>
      <c r="H8" s="143"/>
      <c r="I8" s="143">
        <f>SUM(I14:I24)</f>
        <v>0</v>
      </c>
      <c r="J8" s="143"/>
      <c r="K8" s="143">
        <f>SUM(K14:K24)</f>
        <v>11676.31</v>
      </c>
      <c r="L8" s="143"/>
      <c r="M8" s="143">
        <f>SUM(M14:M24)</f>
        <v>0</v>
      </c>
      <c r="N8" s="144"/>
      <c r="O8" s="144">
        <f>SUM(O14:O24)</f>
        <v>0</v>
      </c>
      <c r="P8" s="144"/>
      <c r="Q8" s="144">
        <f>SUM(Q14:Q24)</f>
        <v>0</v>
      </c>
      <c r="R8" s="144"/>
      <c r="S8" s="144"/>
      <c r="T8" s="145"/>
      <c r="U8" s="144">
        <f>SUM(U14:U24)</f>
        <v>3.62</v>
      </c>
      <c r="AE8" t="s">
        <v>99</v>
      </c>
    </row>
    <row r="9" spans="1:60" ht="22.5" outlineLevel="1" x14ac:dyDescent="0.2">
      <c r="A9" s="146">
        <v>1</v>
      </c>
      <c r="B9" s="146" t="s">
        <v>172</v>
      </c>
      <c r="C9" s="147" t="s">
        <v>173</v>
      </c>
      <c r="D9" s="148" t="s">
        <v>163</v>
      </c>
      <c r="E9" s="149">
        <v>2</v>
      </c>
      <c r="F9" s="150"/>
      <c r="G9" s="150">
        <f>E9*F9</f>
        <v>0</v>
      </c>
      <c r="H9" s="150"/>
      <c r="I9" s="150"/>
      <c r="J9" s="150"/>
      <c r="K9" s="150"/>
      <c r="L9" s="150"/>
      <c r="M9" s="150"/>
      <c r="N9" s="151"/>
      <c r="O9" s="151"/>
      <c r="P9" s="151"/>
      <c r="Q9" s="151"/>
      <c r="R9" s="151"/>
      <c r="S9" s="151"/>
      <c r="T9" s="152"/>
      <c r="U9" s="151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46"/>
      <c r="B10" s="146"/>
      <c r="C10" s="147"/>
      <c r="D10" s="148"/>
      <c r="E10" s="149"/>
      <c r="F10" s="150"/>
      <c r="G10" s="150"/>
      <c r="H10" s="150"/>
      <c r="I10" s="150"/>
      <c r="J10" s="150"/>
      <c r="K10" s="150"/>
      <c r="L10" s="150"/>
      <c r="M10" s="150"/>
      <c r="N10" s="151"/>
      <c r="O10" s="151"/>
      <c r="P10" s="151"/>
      <c r="Q10" s="151"/>
      <c r="R10" s="151"/>
      <c r="S10" s="151"/>
      <c r="T10" s="152"/>
      <c r="U10" s="151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46">
        <v>2</v>
      </c>
      <c r="B11" s="146" t="s">
        <v>100</v>
      </c>
      <c r="C11" s="147" t="s">
        <v>101</v>
      </c>
      <c r="D11" s="148" t="s">
        <v>102</v>
      </c>
      <c r="E11" s="149">
        <f>E12+E13</f>
        <v>7.8</v>
      </c>
      <c r="F11" s="150"/>
      <c r="G11" s="150">
        <f>E11*F11</f>
        <v>0</v>
      </c>
      <c r="H11" s="150"/>
      <c r="I11" s="150"/>
      <c r="J11" s="150"/>
      <c r="K11" s="150"/>
      <c r="L11" s="150"/>
      <c r="M11" s="150"/>
      <c r="N11" s="151"/>
      <c r="O11" s="151"/>
      <c r="P11" s="151"/>
      <c r="Q11" s="151"/>
      <c r="R11" s="151"/>
      <c r="S11" s="151"/>
      <c r="T11" s="152"/>
      <c r="U11" s="151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46"/>
      <c r="B12" s="146"/>
      <c r="C12" s="154" t="s">
        <v>103</v>
      </c>
      <c r="D12" s="155"/>
      <c r="E12" s="156">
        <f>0.8*40*0.15</f>
        <v>4.8</v>
      </c>
      <c r="F12" s="150"/>
      <c r="G12" s="150"/>
      <c r="H12" s="150"/>
      <c r="I12" s="150"/>
      <c r="J12" s="150"/>
      <c r="K12" s="150"/>
      <c r="L12" s="150"/>
      <c r="M12" s="150"/>
      <c r="N12" s="151"/>
      <c r="O12" s="151"/>
      <c r="P12" s="151"/>
      <c r="Q12" s="151"/>
      <c r="R12" s="151"/>
      <c r="S12" s="151"/>
      <c r="T12" s="152"/>
      <c r="U12" s="151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46"/>
      <c r="B13" s="146"/>
      <c r="C13" s="154" t="s">
        <v>104</v>
      </c>
      <c r="D13" s="148"/>
      <c r="E13" s="156">
        <f>4*5*0.15</f>
        <v>3</v>
      </c>
      <c r="F13" s="150"/>
      <c r="G13" s="150"/>
      <c r="H13" s="150"/>
      <c r="I13" s="150"/>
      <c r="J13" s="150"/>
      <c r="K13" s="150"/>
      <c r="L13" s="150"/>
      <c r="M13" s="150"/>
      <c r="N13" s="151"/>
      <c r="O13" s="151"/>
      <c r="P13" s="151"/>
      <c r="Q13" s="151"/>
      <c r="R13" s="151"/>
      <c r="S13" s="151"/>
      <c r="T13" s="152"/>
      <c r="U13" s="151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46">
        <v>3</v>
      </c>
      <c r="B14" s="146" t="s">
        <v>105</v>
      </c>
      <c r="C14" s="147" t="s">
        <v>106</v>
      </c>
      <c r="D14" s="148" t="s">
        <v>102</v>
      </c>
      <c r="E14" s="149">
        <f>E18+E21</f>
        <v>10.983999999999998</v>
      </c>
      <c r="F14" s="150"/>
      <c r="G14" s="150">
        <f>E14*F14</f>
        <v>0</v>
      </c>
      <c r="H14" s="150">
        <v>0</v>
      </c>
      <c r="I14" s="150">
        <f>ROUND(E14*H14,2)</f>
        <v>0</v>
      </c>
      <c r="J14" s="150">
        <v>347</v>
      </c>
      <c r="K14" s="150">
        <f>ROUND(E14*J14,2)</f>
        <v>3811.45</v>
      </c>
      <c r="L14" s="150">
        <v>21</v>
      </c>
      <c r="M14" s="150">
        <f>G14*(1+L14/100)</f>
        <v>0</v>
      </c>
      <c r="N14" s="151">
        <v>0</v>
      </c>
      <c r="O14" s="151">
        <f>ROUND(E14*N14,5)</f>
        <v>0</v>
      </c>
      <c r="P14" s="151">
        <v>0</v>
      </c>
      <c r="Q14" s="151">
        <f>ROUND(E14*P14,5)</f>
        <v>0</v>
      </c>
      <c r="R14" s="151"/>
      <c r="S14" s="151"/>
      <c r="T14" s="152">
        <v>0.31</v>
      </c>
      <c r="U14" s="151">
        <f>ROUND(E14*T14,2)</f>
        <v>3.41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107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46"/>
      <c r="B15" s="146"/>
      <c r="C15" s="154" t="s">
        <v>108</v>
      </c>
      <c r="D15" s="155"/>
      <c r="E15" s="157"/>
      <c r="F15" s="150"/>
      <c r="G15" s="150"/>
      <c r="H15" s="150"/>
      <c r="I15" s="150"/>
      <c r="J15" s="150"/>
      <c r="K15" s="150"/>
      <c r="L15" s="150"/>
      <c r="M15" s="150"/>
      <c r="N15" s="151"/>
      <c r="O15" s="151"/>
      <c r="P15" s="151"/>
      <c r="Q15" s="151"/>
      <c r="R15" s="151"/>
      <c r="S15" s="151"/>
      <c r="T15" s="152"/>
      <c r="U15" s="151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109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46"/>
      <c r="B16" s="146"/>
      <c r="C16" s="154" t="s">
        <v>110</v>
      </c>
      <c r="D16" s="155"/>
      <c r="E16" s="157"/>
      <c r="F16" s="150"/>
      <c r="G16" s="150"/>
      <c r="H16" s="150"/>
      <c r="I16" s="150"/>
      <c r="J16" s="150"/>
      <c r="K16" s="150"/>
      <c r="L16" s="150"/>
      <c r="M16" s="150"/>
      <c r="N16" s="151"/>
      <c r="O16" s="151"/>
      <c r="P16" s="151"/>
      <c r="Q16" s="151"/>
      <c r="R16" s="151"/>
      <c r="S16" s="151"/>
      <c r="T16" s="152"/>
      <c r="U16" s="151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109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46"/>
      <c r="B17" s="146"/>
      <c r="C17" s="154" t="s">
        <v>111</v>
      </c>
      <c r="D17" s="155"/>
      <c r="E17" s="156">
        <f>7*0.4*0.4*0.9+0.8*0.4*1.8</f>
        <v>1.5840000000000005</v>
      </c>
      <c r="F17" s="150"/>
      <c r="G17" s="150"/>
      <c r="H17" s="150"/>
      <c r="I17" s="150"/>
      <c r="J17" s="150"/>
      <c r="K17" s="150"/>
      <c r="L17" s="150"/>
      <c r="M17" s="150"/>
      <c r="N17" s="151"/>
      <c r="O17" s="151"/>
      <c r="P17" s="151"/>
      <c r="Q17" s="151"/>
      <c r="R17" s="151"/>
      <c r="S17" s="151"/>
      <c r="T17" s="152"/>
      <c r="U17" s="151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109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46"/>
      <c r="B18" s="146"/>
      <c r="C18" s="158" t="s">
        <v>112</v>
      </c>
      <c r="D18" s="159"/>
      <c r="E18" s="160">
        <f>E17</f>
        <v>1.5840000000000005</v>
      </c>
      <c r="F18" s="150"/>
      <c r="G18" s="150"/>
      <c r="H18" s="150"/>
      <c r="I18" s="150"/>
      <c r="J18" s="150"/>
      <c r="K18" s="150"/>
      <c r="L18" s="150"/>
      <c r="M18" s="150"/>
      <c r="N18" s="151"/>
      <c r="O18" s="151"/>
      <c r="P18" s="151"/>
      <c r="Q18" s="151"/>
      <c r="R18" s="151"/>
      <c r="S18" s="151"/>
      <c r="T18" s="152"/>
      <c r="U18" s="151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109</v>
      </c>
      <c r="AF18" s="153">
        <v>1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46"/>
      <c r="B19" s="146"/>
      <c r="C19" s="154" t="s">
        <v>113</v>
      </c>
      <c r="D19" s="155"/>
      <c r="E19" s="157"/>
      <c r="F19" s="150"/>
      <c r="G19" s="150"/>
      <c r="H19" s="150"/>
      <c r="I19" s="150"/>
      <c r="J19" s="150"/>
      <c r="K19" s="150"/>
      <c r="L19" s="150"/>
      <c r="M19" s="150"/>
      <c r="N19" s="151"/>
      <c r="O19" s="151"/>
      <c r="P19" s="151"/>
      <c r="Q19" s="151"/>
      <c r="R19" s="151"/>
      <c r="S19" s="151"/>
      <c r="T19" s="152"/>
      <c r="U19" s="151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109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46"/>
      <c r="B20" s="146"/>
      <c r="C20" s="154" t="s">
        <v>114</v>
      </c>
      <c r="D20" s="155"/>
      <c r="E20" s="156">
        <f>1.3*2*2+3*1*1.4*1</f>
        <v>9.3999999999999986</v>
      </c>
      <c r="F20" s="150"/>
      <c r="G20" s="150"/>
      <c r="H20" s="150"/>
      <c r="I20" s="150"/>
      <c r="J20" s="150"/>
      <c r="K20" s="150"/>
      <c r="L20" s="150"/>
      <c r="M20" s="150"/>
      <c r="N20" s="151"/>
      <c r="O20" s="151"/>
      <c r="P20" s="151"/>
      <c r="Q20" s="151"/>
      <c r="R20" s="151"/>
      <c r="S20" s="151"/>
      <c r="T20" s="152"/>
      <c r="U20" s="151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109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46"/>
      <c r="B21" s="146"/>
      <c r="C21" s="158" t="s">
        <v>112</v>
      </c>
      <c r="D21" s="159"/>
      <c r="E21" s="160">
        <f>E20</f>
        <v>9.3999999999999986</v>
      </c>
      <c r="F21" s="150"/>
      <c r="G21" s="150"/>
      <c r="H21" s="150"/>
      <c r="I21" s="150"/>
      <c r="J21" s="150"/>
      <c r="K21" s="150"/>
      <c r="L21" s="150"/>
      <c r="M21" s="150"/>
      <c r="N21" s="151"/>
      <c r="O21" s="151"/>
      <c r="P21" s="151"/>
      <c r="Q21" s="151"/>
      <c r="R21" s="151"/>
      <c r="S21" s="151"/>
      <c r="T21" s="152"/>
      <c r="U21" s="151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109</v>
      </c>
      <c r="AF21" s="153">
        <v>1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46">
        <v>4</v>
      </c>
      <c r="B22" s="146" t="s">
        <v>115</v>
      </c>
      <c r="C22" s="147" t="s">
        <v>116</v>
      </c>
      <c r="D22" s="148" t="s">
        <v>102</v>
      </c>
      <c r="E22" s="149">
        <f>E11+E14</f>
        <v>18.783999999999999</v>
      </c>
      <c r="F22" s="150"/>
      <c r="G22" s="150">
        <f t="shared" ref="G22:G26" si="0">E22*F22</f>
        <v>0</v>
      </c>
      <c r="H22" s="150">
        <v>0</v>
      </c>
      <c r="I22" s="150">
        <f>ROUND(E22*H22,2)</f>
        <v>0</v>
      </c>
      <c r="J22" s="150">
        <v>99.3</v>
      </c>
      <c r="K22" s="150">
        <f>ROUND(E22*J22,2)</f>
        <v>1865.25</v>
      </c>
      <c r="L22" s="150">
        <v>21</v>
      </c>
      <c r="M22" s="150">
        <f>G22*(1+L22/100)</f>
        <v>0</v>
      </c>
      <c r="N22" s="151">
        <v>0</v>
      </c>
      <c r="O22" s="151">
        <f>ROUND(E22*N22,5)</f>
        <v>0</v>
      </c>
      <c r="P22" s="151">
        <v>0</v>
      </c>
      <c r="Q22" s="151">
        <f>ROUND(E22*P22,5)</f>
        <v>0</v>
      </c>
      <c r="R22" s="151"/>
      <c r="S22" s="151"/>
      <c r="T22" s="152">
        <v>1.0999999999999999E-2</v>
      </c>
      <c r="U22" s="151">
        <f>ROUND(E22*T22,2)</f>
        <v>0.21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107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46">
        <v>5</v>
      </c>
      <c r="B23" s="146" t="s">
        <v>117</v>
      </c>
      <c r="C23" s="147" t="s">
        <v>118</v>
      </c>
      <c r="D23" s="148" t="s">
        <v>102</v>
      </c>
      <c r="E23" s="149">
        <f>E22*3</f>
        <v>56.351999999999997</v>
      </c>
      <c r="F23" s="150"/>
      <c r="G23" s="150">
        <f t="shared" si="0"/>
        <v>0</v>
      </c>
      <c r="H23" s="150">
        <v>0</v>
      </c>
      <c r="I23" s="150">
        <f>ROUND(E23*H23,2)</f>
        <v>0</v>
      </c>
      <c r="J23" s="150">
        <v>19.8</v>
      </c>
      <c r="K23" s="150">
        <f>ROUND(E23*J23,2)</f>
        <v>1115.77</v>
      </c>
      <c r="L23" s="150">
        <v>21</v>
      </c>
      <c r="M23" s="150">
        <f>G23*(1+L23/100)</f>
        <v>0</v>
      </c>
      <c r="N23" s="151">
        <v>0</v>
      </c>
      <c r="O23" s="151">
        <f>ROUND(E23*N23,5)</f>
        <v>0</v>
      </c>
      <c r="P23" s="151">
        <v>0</v>
      </c>
      <c r="Q23" s="151">
        <f>ROUND(E23*P23,5)</f>
        <v>0</v>
      </c>
      <c r="R23" s="151"/>
      <c r="S23" s="151"/>
      <c r="T23" s="152">
        <v>0</v>
      </c>
      <c r="U23" s="151">
        <f>ROUND(E23*T23,2)</f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46">
        <v>6</v>
      </c>
      <c r="B24" s="146" t="s">
        <v>119</v>
      </c>
      <c r="C24" s="147" t="s">
        <v>120</v>
      </c>
      <c r="D24" s="148" t="s">
        <v>102</v>
      </c>
      <c r="E24" s="149">
        <f>E22</f>
        <v>18.783999999999999</v>
      </c>
      <c r="F24" s="150"/>
      <c r="G24" s="150">
        <f t="shared" si="0"/>
        <v>0</v>
      </c>
      <c r="H24" s="150">
        <v>0</v>
      </c>
      <c r="I24" s="150">
        <f>ROUND(E24*H24,2)</f>
        <v>0</v>
      </c>
      <c r="J24" s="150">
        <v>260</v>
      </c>
      <c r="K24" s="150">
        <f>ROUND(E24*J24,2)</f>
        <v>4883.84</v>
      </c>
      <c r="L24" s="150">
        <v>21</v>
      </c>
      <c r="M24" s="150">
        <f>G24*(1+L24/100)</f>
        <v>0</v>
      </c>
      <c r="N24" s="151">
        <v>0</v>
      </c>
      <c r="O24" s="151">
        <f>ROUND(E24*N24,5)</f>
        <v>0</v>
      </c>
      <c r="P24" s="151">
        <v>0</v>
      </c>
      <c r="Q24" s="151">
        <f>ROUND(E24*P24,5)</f>
        <v>0</v>
      </c>
      <c r="R24" s="151"/>
      <c r="S24" s="151"/>
      <c r="T24" s="152">
        <v>0</v>
      </c>
      <c r="U24" s="151">
        <f>ROUND(E24*T24,2)</f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107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46">
        <v>7</v>
      </c>
      <c r="B25" s="146" t="s">
        <v>121</v>
      </c>
      <c r="C25" s="147" t="s">
        <v>122</v>
      </c>
      <c r="D25" s="148" t="s">
        <v>123</v>
      </c>
      <c r="E25" s="149">
        <f>E11</f>
        <v>7.8</v>
      </c>
      <c r="F25" s="150"/>
      <c r="G25" s="150">
        <f t="shared" si="0"/>
        <v>0</v>
      </c>
      <c r="H25" s="150"/>
      <c r="I25" s="150"/>
      <c r="J25" s="150"/>
      <c r="K25" s="150"/>
      <c r="L25" s="150"/>
      <c r="M25" s="150"/>
      <c r="N25" s="151"/>
      <c r="O25" s="151"/>
      <c r="P25" s="151"/>
      <c r="Q25" s="151"/>
      <c r="R25" s="151"/>
      <c r="S25" s="151"/>
      <c r="T25" s="152"/>
      <c r="U25" s="151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46">
        <v>8</v>
      </c>
      <c r="B26" s="146" t="s">
        <v>124</v>
      </c>
      <c r="C26" s="147" t="s">
        <v>125</v>
      </c>
      <c r="D26" s="148" t="s">
        <v>123</v>
      </c>
      <c r="E26" s="149">
        <f>E11</f>
        <v>7.8</v>
      </c>
      <c r="F26" s="150"/>
      <c r="G26" s="150">
        <f t="shared" si="0"/>
        <v>0</v>
      </c>
      <c r="H26" s="150"/>
      <c r="I26" s="150"/>
      <c r="J26" s="150"/>
      <c r="K26" s="150"/>
      <c r="L26" s="150"/>
      <c r="M26" s="150"/>
      <c r="N26" s="151"/>
      <c r="O26" s="151"/>
      <c r="P26" s="151"/>
      <c r="Q26" s="151"/>
      <c r="R26" s="151"/>
      <c r="S26" s="151"/>
      <c r="T26" s="152"/>
      <c r="U26" s="151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39" t="s">
        <v>98</v>
      </c>
      <c r="B27" s="139" t="s">
        <v>59</v>
      </c>
      <c r="C27" s="140" t="s">
        <v>60</v>
      </c>
      <c r="D27" s="141"/>
      <c r="E27" s="142"/>
      <c r="F27" s="143"/>
      <c r="G27" s="143">
        <f>SUMIF(AE28:AE62,"&lt;&gt;NOR",G28:G62)</f>
        <v>0</v>
      </c>
      <c r="H27" s="143"/>
      <c r="I27" s="143">
        <f>SUM(I28:I62)</f>
        <v>34135.379999999997</v>
      </c>
      <c r="J27" s="143"/>
      <c r="K27" s="143">
        <f>SUM(K28:K62)</f>
        <v>23757.34</v>
      </c>
      <c r="L27" s="143"/>
      <c r="M27" s="143">
        <f>SUM(M28:M62)</f>
        <v>0</v>
      </c>
      <c r="N27" s="144"/>
      <c r="O27" s="144">
        <f>SUM(O28:O62)</f>
        <v>33.891750000000009</v>
      </c>
      <c r="P27" s="144"/>
      <c r="Q27" s="144">
        <f>SUM(Q28:Q62)</f>
        <v>0</v>
      </c>
      <c r="R27" s="144"/>
      <c r="S27" s="144"/>
      <c r="T27" s="145"/>
      <c r="U27" s="144">
        <f>SUM(U28:U62)</f>
        <v>86.86</v>
      </c>
      <c r="AE27" t="s">
        <v>99</v>
      </c>
    </row>
    <row r="28" spans="1:60" outlineLevel="1" x14ac:dyDescent="0.2">
      <c r="A28" s="146">
        <v>10</v>
      </c>
      <c r="B28" s="146" t="s">
        <v>126</v>
      </c>
      <c r="C28" s="147" t="s">
        <v>127</v>
      </c>
      <c r="D28" s="148" t="s">
        <v>102</v>
      </c>
      <c r="E28" s="149">
        <f>E32+E36</f>
        <v>11.947999999999999</v>
      </c>
      <c r="F28" s="150"/>
      <c r="G28" s="150">
        <f>E28*F28</f>
        <v>0</v>
      </c>
      <c r="H28" s="150">
        <v>2111.12</v>
      </c>
      <c r="I28" s="150">
        <f>ROUND(E28*H28,2)</f>
        <v>25223.66</v>
      </c>
      <c r="J28" s="150">
        <v>218.88</v>
      </c>
      <c r="K28" s="150">
        <f>ROUND(E28*J28,2)</f>
        <v>2615.1799999999998</v>
      </c>
      <c r="L28" s="150">
        <v>21</v>
      </c>
      <c r="M28" s="150">
        <f>G28*(1+L28/100)</f>
        <v>0</v>
      </c>
      <c r="N28" s="151">
        <v>2.5249999999999999</v>
      </c>
      <c r="O28" s="151">
        <f>ROUND(E28*N28,5)</f>
        <v>30.168700000000001</v>
      </c>
      <c r="P28" s="151">
        <v>0</v>
      </c>
      <c r="Q28" s="151">
        <f>ROUND(E28*P28,5)</f>
        <v>0</v>
      </c>
      <c r="R28" s="151"/>
      <c r="S28" s="151"/>
      <c r="T28" s="152">
        <v>0.47699999999999998</v>
      </c>
      <c r="U28" s="151">
        <f>ROUND(E28*T28,2)</f>
        <v>5.7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107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46"/>
      <c r="B29" s="146"/>
      <c r="C29" s="154" t="s">
        <v>110</v>
      </c>
      <c r="D29" s="155"/>
      <c r="E29" s="157"/>
      <c r="F29" s="150"/>
      <c r="G29" s="150"/>
      <c r="H29" s="150"/>
      <c r="I29" s="150"/>
      <c r="J29" s="150"/>
      <c r="K29" s="150"/>
      <c r="L29" s="150"/>
      <c r="M29" s="150"/>
      <c r="N29" s="151"/>
      <c r="O29" s="151"/>
      <c r="P29" s="151"/>
      <c r="Q29" s="151"/>
      <c r="R29" s="151"/>
      <c r="S29" s="151"/>
      <c r="T29" s="152"/>
      <c r="U29" s="151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109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46"/>
      <c r="B30" s="146"/>
      <c r="C30" s="154" t="s">
        <v>128</v>
      </c>
      <c r="D30" s="155"/>
      <c r="E30" s="157"/>
      <c r="F30" s="150"/>
      <c r="G30" s="150"/>
      <c r="H30" s="150"/>
      <c r="I30" s="150"/>
      <c r="J30" s="150"/>
      <c r="K30" s="150"/>
      <c r="L30" s="150"/>
      <c r="M30" s="150"/>
      <c r="N30" s="151"/>
      <c r="O30" s="151"/>
      <c r="P30" s="151"/>
      <c r="Q30" s="151"/>
      <c r="R30" s="151"/>
      <c r="S30" s="151"/>
      <c r="T30" s="152"/>
      <c r="U30" s="151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109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46"/>
      <c r="B31" s="146"/>
      <c r="C31" s="154" t="s">
        <v>129</v>
      </c>
      <c r="D31" s="155"/>
      <c r="E31" s="156">
        <f>7*0.4*0.4*1+0.8*0.4*1.9</f>
        <v>1.7280000000000002</v>
      </c>
      <c r="F31" s="150"/>
      <c r="G31" s="150"/>
      <c r="H31" s="150"/>
      <c r="I31" s="150"/>
      <c r="J31" s="150"/>
      <c r="K31" s="150"/>
      <c r="L31" s="150"/>
      <c r="M31" s="150"/>
      <c r="N31" s="151"/>
      <c r="O31" s="151"/>
      <c r="P31" s="151"/>
      <c r="Q31" s="151"/>
      <c r="R31" s="151"/>
      <c r="S31" s="151"/>
      <c r="T31" s="152"/>
      <c r="U31" s="151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109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46"/>
      <c r="B32" s="146"/>
      <c r="C32" s="158" t="s">
        <v>112</v>
      </c>
      <c r="D32" s="159"/>
      <c r="E32" s="160">
        <f>E31</f>
        <v>1.7280000000000002</v>
      </c>
      <c r="F32" s="150"/>
      <c r="G32" s="150"/>
      <c r="H32" s="150"/>
      <c r="I32" s="150"/>
      <c r="J32" s="150"/>
      <c r="K32" s="150"/>
      <c r="L32" s="150"/>
      <c r="M32" s="150"/>
      <c r="N32" s="151"/>
      <c r="O32" s="151"/>
      <c r="P32" s="151"/>
      <c r="Q32" s="151"/>
      <c r="R32" s="151"/>
      <c r="S32" s="151"/>
      <c r="T32" s="152"/>
      <c r="U32" s="151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109</v>
      </c>
      <c r="AF32" s="153">
        <v>1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46"/>
      <c r="B33" s="146"/>
      <c r="C33" s="154" t="s">
        <v>113</v>
      </c>
      <c r="D33" s="155"/>
      <c r="E33" s="157"/>
      <c r="F33" s="150"/>
      <c r="G33" s="150"/>
      <c r="H33" s="150"/>
      <c r="I33" s="150"/>
      <c r="J33" s="150"/>
      <c r="K33" s="150"/>
      <c r="L33" s="150"/>
      <c r="M33" s="150"/>
      <c r="N33" s="151"/>
      <c r="O33" s="151"/>
      <c r="P33" s="151"/>
      <c r="Q33" s="151"/>
      <c r="R33" s="151"/>
      <c r="S33" s="151"/>
      <c r="T33" s="152"/>
      <c r="U33" s="151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109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46"/>
      <c r="B34" s="146"/>
      <c r="C34" s="154" t="s">
        <v>130</v>
      </c>
      <c r="D34" s="155"/>
      <c r="E34" s="157"/>
      <c r="F34" s="150"/>
      <c r="G34" s="150"/>
      <c r="H34" s="150"/>
      <c r="I34" s="150"/>
      <c r="J34" s="150"/>
      <c r="K34" s="150"/>
      <c r="L34" s="150"/>
      <c r="M34" s="150"/>
      <c r="N34" s="151"/>
      <c r="O34" s="151"/>
      <c r="P34" s="151"/>
      <c r="Q34" s="151"/>
      <c r="R34" s="151"/>
      <c r="S34" s="151"/>
      <c r="T34" s="152"/>
      <c r="U34" s="151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109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46"/>
      <c r="B35" s="146"/>
      <c r="C35" s="154" t="s">
        <v>131</v>
      </c>
      <c r="D35" s="155"/>
      <c r="E35" s="156">
        <f>1.4*2*2+3*1.1*1.4*1</f>
        <v>10.219999999999999</v>
      </c>
      <c r="F35" s="150"/>
      <c r="G35" s="150"/>
      <c r="H35" s="150"/>
      <c r="I35" s="150"/>
      <c r="J35" s="150"/>
      <c r="K35" s="150"/>
      <c r="L35" s="150"/>
      <c r="M35" s="150"/>
      <c r="N35" s="151"/>
      <c r="O35" s="151"/>
      <c r="P35" s="151"/>
      <c r="Q35" s="151"/>
      <c r="R35" s="151"/>
      <c r="S35" s="151"/>
      <c r="T35" s="152"/>
      <c r="U35" s="151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109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46"/>
      <c r="B36" s="146"/>
      <c r="C36" s="158" t="s">
        <v>112</v>
      </c>
      <c r="D36" s="159"/>
      <c r="E36" s="160">
        <f>E35</f>
        <v>10.219999999999999</v>
      </c>
      <c r="F36" s="150"/>
      <c r="G36" s="150"/>
      <c r="H36" s="150"/>
      <c r="I36" s="150"/>
      <c r="J36" s="150"/>
      <c r="K36" s="150"/>
      <c r="L36" s="150"/>
      <c r="M36" s="150"/>
      <c r="N36" s="151"/>
      <c r="O36" s="151"/>
      <c r="P36" s="151"/>
      <c r="Q36" s="151"/>
      <c r="R36" s="151"/>
      <c r="S36" s="151"/>
      <c r="T36" s="152"/>
      <c r="U36" s="151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109</v>
      </c>
      <c r="AF36" s="153">
        <v>1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46">
        <v>11</v>
      </c>
      <c r="B37" s="146" t="s">
        <v>132</v>
      </c>
      <c r="C37" s="147" t="s">
        <v>133</v>
      </c>
      <c r="D37" s="148" t="s">
        <v>123</v>
      </c>
      <c r="E37" s="149">
        <f>E40+E43</f>
        <v>41.92</v>
      </c>
      <c r="F37" s="150"/>
      <c r="G37" s="150">
        <f>E37*F37</f>
        <v>0</v>
      </c>
      <c r="H37" s="150">
        <v>161.61000000000001</v>
      </c>
      <c r="I37" s="150">
        <f>ROUND(E37*H37,2)</f>
        <v>6774.69</v>
      </c>
      <c r="J37" s="150">
        <v>414.39</v>
      </c>
      <c r="K37" s="150">
        <f>ROUND(E37*J37,2)</f>
        <v>17371.23</v>
      </c>
      <c r="L37" s="150">
        <v>21</v>
      </c>
      <c r="M37" s="150">
        <f>G37*(1+L37/100)</f>
        <v>0</v>
      </c>
      <c r="N37" s="151">
        <v>3.9199999999999999E-2</v>
      </c>
      <c r="O37" s="151">
        <f>ROUND(E37*N37,5)</f>
        <v>1.6432599999999999</v>
      </c>
      <c r="P37" s="151">
        <v>0</v>
      </c>
      <c r="Q37" s="151">
        <f>ROUND(E37*P37,5)</f>
        <v>0</v>
      </c>
      <c r="R37" s="151"/>
      <c r="S37" s="151"/>
      <c r="T37" s="152">
        <v>1.6</v>
      </c>
      <c r="U37" s="151">
        <f>ROUND(E37*T37,2)</f>
        <v>67.069999999999993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46"/>
      <c r="B38" s="146"/>
      <c r="C38" s="154" t="s">
        <v>110</v>
      </c>
      <c r="D38" s="155"/>
      <c r="E38" s="157"/>
      <c r="F38" s="150"/>
      <c r="G38" s="150"/>
      <c r="H38" s="150"/>
      <c r="I38" s="150"/>
      <c r="J38" s="150"/>
      <c r="K38" s="150"/>
      <c r="L38" s="150"/>
      <c r="M38" s="150"/>
      <c r="N38" s="151"/>
      <c r="O38" s="151"/>
      <c r="P38" s="151"/>
      <c r="Q38" s="151"/>
      <c r="R38" s="151"/>
      <c r="S38" s="151"/>
      <c r="T38" s="152"/>
      <c r="U38" s="151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109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46"/>
      <c r="B39" s="146"/>
      <c r="C39" s="154" t="s">
        <v>134</v>
      </c>
      <c r="D39" s="155"/>
      <c r="E39" s="157"/>
      <c r="F39" s="150"/>
      <c r="G39" s="150"/>
      <c r="H39" s="150"/>
      <c r="I39" s="150"/>
      <c r="J39" s="150"/>
      <c r="K39" s="150"/>
      <c r="L39" s="150"/>
      <c r="M39" s="150"/>
      <c r="N39" s="151"/>
      <c r="O39" s="151"/>
      <c r="P39" s="151"/>
      <c r="Q39" s="151"/>
      <c r="R39" s="151"/>
      <c r="S39" s="151"/>
      <c r="T39" s="152"/>
      <c r="U39" s="151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109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46"/>
      <c r="B40" s="146"/>
      <c r="C40" s="154" t="s">
        <v>135</v>
      </c>
      <c r="D40" s="155"/>
      <c r="E40" s="156">
        <f>7*4*0.4*1+0.8*2*(0.4+1.9)</f>
        <v>14.88</v>
      </c>
      <c r="F40" s="150"/>
      <c r="G40" s="150"/>
      <c r="H40" s="150"/>
      <c r="I40" s="150"/>
      <c r="J40" s="150"/>
      <c r="K40" s="150"/>
      <c r="L40" s="150"/>
      <c r="M40" s="150"/>
      <c r="N40" s="151"/>
      <c r="O40" s="151"/>
      <c r="P40" s="151"/>
      <c r="Q40" s="151"/>
      <c r="R40" s="151"/>
      <c r="S40" s="151"/>
      <c r="T40" s="152"/>
      <c r="U40" s="151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109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46"/>
      <c r="B41" s="146"/>
      <c r="C41" s="158" t="s">
        <v>112</v>
      </c>
      <c r="D41" s="159"/>
      <c r="E41" s="160">
        <f>E40</f>
        <v>14.88</v>
      </c>
      <c r="F41" s="150"/>
      <c r="G41" s="150"/>
      <c r="H41" s="150"/>
      <c r="I41" s="150"/>
      <c r="J41" s="150"/>
      <c r="K41" s="150"/>
      <c r="L41" s="150"/>
      <c r="M41" s="150"/>
      <c r="N41" s="151"/>
      <c r="O41" s="151"/>
      <c r="P41" s="151"/>
      <c r="Q41" s="151"/>
      <c r="R41" s="151"/>
      <c r="S41" s="151"/>
      <c r="T41" s="152"/>
      <c r="U41" s="151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109</v>
      </c>
      <c r="AF41" s="153">
        <v>1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46"/>
      <c r="B42" s="146"/>
      <c r="C42" s="154" t="s">
        <v>113</v>
      </c>
      <c r="D42" s="155"/>
      <c r="E42" s="157"/>
      <c r="F42" s="150"/>
      <c r="G42" s="150"/>
      <c r="H42" s="150"/>
      <c r="I42" s="150"/>
      <c r="J42" s="150"/>
      <c r="K42" s="150"/>
      <c r="L42" s="150"/>
      <c r="M42" s="150"/>
      <c r="N42" s="151"/>
      <c r="O42" s="151"/>
      <c r="P42" s="151"/>
      <c r="Q42" s="151"/>
      <c r="R42" s="151"/>
      <c r="S42" s="151"/>
      <c r="T42" s="152"/>
      <c r="U42" s="151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109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46"/>
      <c r="B43" s="146"/>
      <c r="C43" s="154" t="s">
        <v>136</v>
      </c>
      <c r="D43" s="155"/>
      <c r="E43" s="156">
        <f>1.4*8+3*1.1*2*(1.4+1)</f>
        <v>27.04</v>
      </c>
      <c r="F43" s="150"/>
      <c r="G43" s="150"/>
      <c r="H43" s="150"/>
      <c r="I43" s="150"/>
      <c r="J43" s="150"/>
      <c r="K43" s="150"/>
      <c r="L43" s="150"/>
      <c r="M43" s="150"/>
      <c r="N43" s="151"/>
      <c r="O43" s="151"/>
      <c r="P43" s="151"/>
      <c r="Q43" s="151"/>
      <c r="R43" s="151"/>
      <c r="S43" s="151"/>
      <c r="T43" s="152"/>
      <c r="U43" s="151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109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46"/>
      <c r="B44" s="146"/>
      <c r="C44" s="158" t="s">
        <v>112</v>
      </c>
      <c r="D44" s="159"/>
      <c r="E44" s="160">
        <f>E43</f>
        <v>27.04</v>
      </c>
      <c r="F44" s="150"/>
      <c r="G44" s="150"/>
      <c r="H44" s="150"/>
      <c r="I44" s="150"/>
      <c r="J44" s="150"/>
      <c r="K44" s="150"/>
      <c r="L44" s="150"/>
      <c r="M44" s="150"/>
      <c r="N44" s="151"/>
      <c r="O44" s="151"/>
      <c r="P44" s="151"/>
      <c r="Q44" s="151"/>
      <c r="R44" s="151"/>
      <c r="S44" s="151"/>
      <c r="T44" s="152"/>
      <c r="U44" s="151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109</v>
      </c>
      <c r="AF44" s="153">
        <v>1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46">
        <v>12</v>
      </c>
      <c r="B45" s="146" t="s">
        <v>137</v>
      </c>
      <c r="C45" s="147" t="s">
        <v>138</v>
      </c>
      <c r="D45" s="148" t="s">
        <v>123</v>
      </c>
      <c r="E45" s="149">
        <f>E48+E51</f>
        <v>41.92</v>
      </c>
      <c r="F45" s="150"/>
      <c r="G45" s="150">
        <f>E45*F45</f>
        <v>0</v>
      </c>
      <c r="H45" s="150">
        <v>0</v>
      </c>
      <c r="I45" s="150">
        <f>ROUND(E45*H45,2)</f>
        <v>0</v>
      </c>
      <c r="J45" s="150">
        <v>83.5</v>
      </c>
      <c r="K45" s="150">
        <f>ROUND(E45*J45,2)</f>
        <v>3500.32</v>
      </c>
      <c r="L45" s="150">
        <v>21</v>
      </c>
      <c r="M45" s="150">
        <f>G45*(1+L45/100)</f>
        <v>0</v>
      </c>
      <c r="N45" s="151">
        <v>0</v>
      </c>
      <c r="O45" s="151">
        <f>ROUND(E45*N45,5)</f>
        <v>0</v>
      </c>
      <c r="P45" s="151">
        <v>0</v>
      </c>
      <c r="Q45" s="151">
        <f>ROUND(E45*P45,5)</f>
        <v>0</v>
      </c>
      <c r="R45" s="151"/>
      <c r="S45" s="151"/>
      <c r="T45" s="152">
        <v>0.32</v>
      </c>
      <c r="U45" s="151">
        <f>ROUND(E45*T45,2)</f>
        <v>13.41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107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46"/>
      <c r="B46" s="146"/>
      <c r="C46" s="154" t="s">
        <v>139</v>
      </c>
      <c r="D46" s="155"/>
      <c r="E46" s="157"/>
      <c r="F46" s="150"/>
      <c r="G46" s="150"/>
      <c r="H46" s="150"/>
      <c r="I46" s="150"/>
      <c r="J46" s="150"/>
      <c r="K46" s="150"/>
      <c r="L46" s="150"/>
      <c r="M46" s="150"/>
      <c r="N46" s="151"/>
      <c r="O46" s="151"/>
      <c r="P46" s="151"/>
      <c r="Q46" s="151"/>
      <c r="R46" s="151"/>
      <c r="S46" s="151"/>
      <c r="T46" s="152"/>
      <c r="U46" s="151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109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46"/>
      <c r="B47" s="146"/>
      <c r="C47" s="154" t="s">
        <v>110</v>
      </c>
      <c r="D47" s="155"/>
      <c r="E47" s="157"/>
      <c r="F47" s="150"/>
      <c r="G47" s="150"/>
      <c r="H47" s="150"/>
      <c r="I47" s="150"/>
      <c r="J47" s="150"/>
      <c r="K47" s="150"/>
      <c r="L47" s="150"/>
      <c r="M47" s="150"/>
      <c r="N47" s="151"/>
      <c r="O47" s="151"/>
      <c r="P47" s="151"/>
      <c r="Q47" s="151"/>
      <c r="R47" s="151"/>
      <c r="S47" s="151"/>
      <c r="T47" s="152"/>
      <c r="U47" s="151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109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46"/>
      <c r="B48" s="146"/>
      <c r="C48" s="154" t="s">
        <v>135</v>
      </c>
      <c r="D48" s="155"/>
      <c r="E48" s="156">
        <f>7*4*0.4*1+0.8*2*(0.4+1.9)</f>
        <v>14.88</v>
      </c>
      <c r="F48" s="150"/>
      <c r="G48" s="150"/>
      <c r="H48" s="150"/>
      <c r="I48" s="150"/>
      <c r="J48" s="150"/>
      <c r="K48" s="150"/>
      <c r="L48" s="150"/>
      <c r="M48" s="150"/>
      <c r="N48" s="151"/>
      <c r="O48" s="151"/>
      <c r="P48" s="151"/>
      <c r="Q48" s="151"/>
      <c r="R48" s="151"/>
      <c r="S48" s="151"/>
      <c r="T48" s="152"/>
      <c r="U48" s="151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109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46"/>
      <c r="B49" s="146"/>
      <c r="C49" s="158" t="s">
        <v>112</v>
      </c>
      <c r="D49" s="159"/>
      <c r="E49" s="160">
        <f>E48</f>
        <v>14.88</v>
      </c>
      <c r="F49" s="150"/>
      <c r="G49" s="150"/>
      <c r="H49" s="150"/>
      <c r="I49" s="150"/>
      <c r="J49" s="150"/>
      <c r="K49" s="150"/>
      <c r="L49" s="150"/>
      <c r="M49" s="150"/>
      <c r="N49" s="151"/>
      <c r="O49" s="151"/>
      <c r="P49" s="151"/>
      <c r="Q49" s="151"/>
      <c r="R49" s="151"/>
      <c r="S49" s="151"/>
      <c r="T49" s="152"/>
      <c r="U49" s="151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109</v>
      </c>
      <c r="AF49" s="153">
        <v>1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46"/>
      <c r="B50" s="146"/>
      <c r="C50" s="154" t="s">
        <v>113</v>
      </c>
      <c r="D50" s="155"/>
      <c r="E50" s="157"/>
      <c r="F50" s="150"/>
      <c r="G50" s="150"/>
      <c r="H50" s="150"/>
      <c r="I50" s="150"/>
      <c r="J50" s="150"/>
      <c r="K50" s="150"/>
      <c r="L50" s="150"/>
      <c r="M50" s="150"/>
      <c r="N50" s="151"/>
      <c r="O50" s="151"/>
      <c r="P50" s="151"/>
      <c r="Q50" s="151"/>
      <c r="R50" s="151"/>
      <c r="S50" s="151"/>
      <c r="T50" s="152"/>
      <c r="U50" s="151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109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46"/>
      <c r="B51" s="146"/>
      <c r="C51" s="154" t="s">
        <v>136</v>
      </c>
      <c r="D51" s="155"/>
      <c r="E51" s="156">
        <f>1.4*8+3*1.1*2*(1.4+1)</f>
        <v>27.04</v>
      </c>
      <c r="F51" s="150"/>
      <c r="G51" s="150"/>
      <c r="H51" s="150"/>
      <c r="I51" s="150"/>
      <c r="J51" s="150"/>
      <c r="K51" s="150"/>
      <c r="L51" s="150"/>
      <c r="M51" s="150"/>
      <c r="N51" s="151"/>
      <c r="O51" s="151"/>
      <c r="P51" s="151"/>
      <c r="Q51" s="151"/>
      <c r="R51" s="151"/>
      <c r="S51" s="151"/>
      <c r="T51" s="152"/>
      <c r="U51" s="151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109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46"/>
      <c r="B52" s="146"/>
      <c r="C52" s="158" t="s">
        <v>112</v>
      </c>
      <c r="D52" s="159"/>
      <c r="E52" s="160">
        <f>E51</f>
        <v>27.04</v>
      </c>
      <c r="F52" s="150"/>
      <c r="G52" s="150"/>
      <c r="H52" s="150"/>
      <c r="I52" s="150"/>
      <c r="J52" s="150"/>
      <c r="K52" s="150"/>
      <c r="L52" s="150"/>
      <c r="M52" s="150"/>
      <c r="N52" s="151"/>
      <c r="O52" s="151"/>
      <c r="P52" s="151"/>
      <c r="Q52" s="151"/>
      <c r="R52" s="151"/>
      <c r="S52" s="151"/>
      <c r="T52" s="152"/>
      <c r="U52" s="151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109</v>
      </c>
      <c r="AF52" s="153">
        <v>1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46">
        <v>13</v>
      </c>
      <c r="B53" s="146" t="s">
        <v>140</v>
      </c>
      <c r="C53" s="147" t="s">
        <v>141</v>
      </c>
      <c r="D53" s="148" t="s">
        <v>102</v>
      </c>
      <c r="E53" s="149">
        <f>E57</f>
        <v>0.81576000000000004</v>
      </c>
      <c r="F53" s="150"/>
      <c r="G53" s="150">
        <f>E53*F53</f>
        <v>0</v>
      </c>
      <c r="H53" s="150">
        <v>2110.7199999999998</v>
      </c>
      <c r="I53" s="150">
        <f>ROUND(E53*H53,2)</f>
        <v>1721.84</v>
      </c>
      <c r="J53" s="150">
        <v>219.28</v>
      </c>
      <c r="K53" s="150">
        <f>ROUND(E53*J53,2)</f>
        <v>178.88</v>
      </c>
      <c r="L53" s="150">
        <v>21</v>
      </c>
      <c r="M53" s="150">
        <f>G53*(1+L53/100)</f>
        <v>0</v>
      </c>
      <c r="N53" s="151">
        <v>2.5249999999999999</v>
      </c>
      <c r="O53" s="151">
        <f>ROUND(E53*N53,5)</f>
        <v>2.05979</v>
      </c>
      <c r="P53" s="151">
        <v>0</v>
      </c>
      <c r="Q53" s="151">
        <f>ROUND(E53*P53,5)</f>
        <v>0</v>
      </c>
      <c r="R53" s="151"/>
      <c r="S53" s="151"/>
      <c r="T53" s="152">
        <v>0.48</v>
      </c>
      <c r="U53" s="151">
        <f>ROUND(E53*T53,2)</f>
        <v>0.39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46"/>
      <c r="B54" s="146"/>
      <c r="C54" s="154" t="s">
        <v>142</v>
      </c>
      <c r="D54" s="155"/>
      <c r="E54" s="157"/>
      <c r="F54" s="150"/>
      <c r="G54" s="150"/>
      <c r="H54" s="150"/>
      <c r="I54" s="150"/>
      <c r="J54" s="150"/>
      <c r="K54" s="150"/>
      <c r="L54" s="150"/>
      <c r="M54" s="150"/>
      <c r="N54" s="151"/>
      <c r="O54" s="151"/>
      <c r="P54" s="151"/>
      <c r="Q54" s="151"/>
      <c r="R54" s="151"/>
      <c r="S54" s="151"/>
      <c r="T54" s="152"/>
      <c r="U54" s="151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109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46"/>
      <c r="B55" s="146"/>
      <c r="C55" s="154" t="s">
        <v>134</v>
      </c>
      <c r="D55" s="155"/>
      <c r="E55" s="157"/>
      <c r="F55" s="150"/>
      <c r="G55" s="150"/>
      <c r="H55" s="150"/>
      <c r="I55" s="150"/>
      <c r="J55" s="150"/>
      <c r="K55" s="150"/>
      <c r="L55" s="150"/>
      <c r="M55" s="150"/>
      <c r="N55" s="151"/>
      <c r="O55" s="151"/>
      <c r="P55" s="151"/>
      <c r="Q55" s="151"/>
      <c r="R55" s="151"/>
      <c r="S55" s="151"/>
      <c r="T55" s="152"/>
      <c r="U55" s="151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109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46"/>
      <c r="B56" s="146"/>
      <c r="C56" s="154" t="s">
        <v>143</v>
      </c>
      <c r="D56" s="155"/>
      <c r="E56" s="156">
        <f>0.15*2.64*2.06</f>
        <v>0.81576000000000004</v>
      </c>
      <c r="F56" s="150"/>
      <c r="G56" s="150"/>
      <c r="H56" s="150"/>
      <c r="I56" s="150"/>
      <c r="J56" s="150"/>
      <c r="K56" s="150"/>
      <c r="L56" s="150"/>
      <c r="M56" s="150"/>
      <c r="N56" s="151"/>
      <c r="O56" s="151"/>
      <c r="P56" s="151"/>
      <c r="Q56" s="151"/>
      <c r="R56" s="151"/>
      <c r="S56" s="151"/>
      <c r="T56" s="152"/>
      <c r="U56" s="151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109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46"/>
      <c r="B57" s="146"/>
      <c r="C57" s="158" t="s">
        <v>112</v>
      </c>
      <c r="D57" s="159"/>
      <c r="E57" s="160">
        <f>E56</f>
        <v>0.81576000000000004</v>
      </c>
      <c r="F57" s="150"/>
      <c r="G57" s="150"/>
      <c r="H57" s="150"/>
      <c r="I57" s="150"/>
      <c r="J57" s="150"/>
      <c r="K57" s="150"/>
      <c r="L57" s="150"/>
      <c r="M57" s="150"/>
      <c r="N57" s="151"/>
      <c r="O57" s="151"/>
      <c r="P57" s="151"/>
      <c r="Q57" s="151"/>
      <c r="R57" s="151"/>
      <c r="S57" s="151"/>
      <c r="T57" s="152"/>
      <c r="U57" s="151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109</v>
      </c>
      <c r="AF57" s="153">
        <v>1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46">
        <v>14</v>
      </c>
      <c r="B58" s="146" t="s">
        <v>144</v>
      </c>
      <c r="C58" s="147" t="s">
        <v>145</v>
      </c>
      <c r="D58" s="148" t="s">
        <v>146</v>
      </c>
      <c r="E58" s="149">
        <f>E62</f>
        <v>1.8950104800000003E-2</v>
      </c>
      <c r="F58" s="150"/>
      <c r="G58" s="150">
        <f>E58*F58</f>
        <v>0</v>
      </c>
      <c r="H58" s="150">
        <v>21909.58</v>
      </c>
      <c r="I58" s="150">
        <f>ROUND(E58*H58,2)</f>
        <v>415.19</v>
      </c>
      <c r="J58" s="150">
        <v>4840.42</v>
      </c>
      <c r="K58" s="150">
        <f>ROUND(E58*J58,2)</f>
        <v>91.73</v>
      </c>
      <c r="L58" s="150">
        <v>21</v>
      </c>
      <c r="M58" s="150">
        <f>G58*(1+L58/100)</f>
        <v>0</v>
      </c>
      <c r="N58" s="151">
        <v>1.0554399999999999</v>
      </c>
      <c r="O58" s="151">
        <f>ROUND(E58*N58,5)</f>
        <v>0.02</v>
      </c>
      <c r="P58" s="151">
        <v>0</v>
      </c>
      <c r="Q58" s="151">
        <f>ROUND(E58*P58,5)</f>
        <v>0</v>
      </c>
      <c r="R58" s="151"/>
      <c r="S58" s="151"/>
      <c r="T58" s="152">
        <v>15.231</v>
      </c>
      <c r="U58" s="151">
        <f>ROUND(E58*T58,2)</f>
        <v>0.28999999999999998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107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46"/>
      <c r="B59" s="146"/>
      <c r="C59" s="154" t="s">
        <v>139</v>
      </c>
      <c r="D59" s="155"/>
      <c r="E59" s="157"/>
      <c r="F59" s="150"/>
      <c r="G59" s="150"/>
      <c r="H59" s="150"/>
      <c r="I59" s="150"/>
      <c r="J59" s="150"/>
      <c r="K59" s="150"/>
      <c r="L59" s="150"/>
      <c r="M59" s="150"/>
      <c r="N59" s="151"/>
      <c r="O59" s="151"/>
      <c r="P59" s="151"/>
      <c r="Q59" s="151"/>
      <c r="R59" s="151"/>
      <c r="S59" s="151"/>
      <c r="T59" s="152"/>
      <c r="U59" s="151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109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46"/>
      <c r="B60" s="146"/>
      <c r="C60" s="154" t="s">
        <v>134</v>
      </c>
      <c r="D60" s="155"/>
      <c r="E60" s="157"/>
      <c r="F60" s="150"/>
      <c r="G60" s="150"/>
      <c r="H60" s="150"/>
      <c r="I60" s="150"/>
      <c r="J60" s="150"/>
      <c r="K60" s="150"/>
      <c r="L60" s="150"/>
      <c r="M60" s="150"/>
      <c r="N60" s="151"/>
      <c r="O60" s="151"/>
      <c r="P60" s="151"/>
      <c r="Q60" s="151"/>
      <c r="R60" s="151"/>
      <c r="S60" s="151"/>
      <c r="T60" s="152"/>
      <c r="U60" s="151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109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46"/>
      <c r="B61" s="146"/>
      <c r="C61" s="154" t="s">
        <v>147</v>
      </c>
      <c r="D61" s="155"/>
      <c r="E61" s="156">
        <f>1.15*2.64*2.06*3.03*1/1000</f>
        <v>1.8950104800000003E-2</v>
      </c>
      <c r="F61" s="150"/>
      <c r="G61" s="150"/>
      <c r="H61" s="150"/>
      <c r="I61" s="150"/>
      <c r="J61" s="150"/>
      <c r="K61" s="150"/>
      <c r="L61" s="150"/>
      <c r="M61" s="150"/>
      <c r="N61" s="151"/>
      <c r="O61" s="151"/>
      <c r="P61" s="151"/>
      <c r="Q61" s="151"/>
      <c r="R61" s="151"/>
      <c r="S61" s="151"/>
      <c r="T61" s="152"/>
      <c r="U61" s="151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109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46"/>
      <c r="B62" s="146"/>
      <c r="C62" s="158" t="s">
        <v>112</v>
      </c>
      <c r="D62" s="159"/>
      <c r="E62" s="160">
        <f>E61</f>
        <v>1.8950104800000003E-2</v>
      </c>
      <c r="F62" s="150"/>
      <c r="G62" s="150"/>
      <c r="H62" s="150"/>
      <c r="I62" s="150"/>
      <c r="J62" s="150"/>
      <c r="K62" s="150"/>
      <c r="L62" s="150"/>
      <c r="M62" s="150"/>
      <c r="N62" s="151"/>
      <c r="O62" s="151"/>
      <c r="P62" s="151"/>
      <c r="Q62" s="151"/>
      <c r="R62" s="151"/>
      <c r="S62" s="151"/>
      <c r="T62" s="152"/>
      <c r="U62" s="151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109</v>
      </c>
      <c r="AF62" s="153">
        <v>1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39" t="s">
        <v>98</v>
      </c>
      <c r="B63" s="139" t="s">
        <v>61</v>
      </c>
      <c r="C63" s="140" t="s">
        <v>62</v>
      </c>
      <c r="D63" s="141"/>
      <c r="E63" s="142"/>
      <c r="F63" s="143"/>
      <c r="G63" s="143">
        <f>SUMIF(AE64:AE66,"&lt;&gt;NOR",G64:G66)</f>
        <v>0</v>
      </c>
      <c r="H63" s="143"/>
      <c r="I63" s="143">
        <f>SUM(I64:I66)</f>
        <v>0</v>
      </c>
      <c r="J63" s="143"/>
      <c r="K63" s="143">
        <f>SUM(K64:K66)</f>
        <v>10106.049999999999</v>
      </c>
      <c r="L63" s="143"/>
      <c r="M63" s="143">
        <f>SUM(M64:M66)</f>
        <v>0</v>
      </c>
      <c r="N63" s="144"/>
      <c r="O63" s="144">
        <f>SUM(O64:O66)</f>
        <v>0</v>
      </c>
      <c r="P63" s="144"/>
      <c r="Q63" s="144">
        <f>SUM(Q64:Q66)</f>
        <v>0</v>
      </c>
      <c r="R63" s="144"/>
      <c r="S63" s="144"/>
      <c r="T63" s="145"/>
      <c r="U63" s="144">
        <f>SUM(U64:U66)</f>
        <v>37.36</v>
      </c>
      <c r="AE63" t="s">
        <v>99</v>
      </c>
    </row>
    <row r="64" spans="1:60" outlineLevel="1" x14ac:dyDescent="0.2">
      <c r="A64" s="146">
        <v>15</v>
      </c>
      <c r="B64" s="146" t="s">
        <v>148</v>
      </c>
      <c r="C64" s="147" t="s">
        <v>149</v>
      </c>
      <c r="D64" s="148" t="s">
        <v>146</v>
      </c>
      <c r="E64" s="149">
        <f>E66</f>
        <v>43.844031999999999</v>
      </c>
      <c r="F64" s="150"/>
      <c r="G64" s="150">
        <f>E64*F64</f>
        <v>0</v>
      </c>
      <c r="H64" s="150">
        <v>0</v>
      </c>
      <c r="I64" s="150">
        <f>ROUND(E66*H64,2)</f>
        <v>0</v>
      </c>
      <c r="J64" s="150">
        <v>230.5</v>
      </c>
      <c r="K64" s="150">
        <f>ROUND(E66*J64,2)</f>
        <v>10106.049999999999</v>
      </c>
      <c r="L64" s="150">
        <v>21</v>
      </c>
      <c r="M64" s="150">
        <f>G64*(1+L64/100)</f>
        <v>0</v>
      </c>
      <c r="N64" s="151">
        <v>0</v>
      </c>
      <c r="O64" s="151">
        <f>ROUND(E66*N64,5)</f>
        <v>0</v>
      </c>
      <c r="P64" s="151">
        <v>0</v>
      </c>
      <c r="Q64" s="151">
        <f>ROUND(E66*P64,5)</f>
        <v>0</v>
      </c>
      <c r="R64" s="151"/>
      <c r="S64" s="151"/>
      <c r="T64" s="152">
        <v>0.85199999999999998</v>
      </c>
      <c r="U64" s="151">
        <f>ROUND(E66*T64,2)</f>
        <v>37.36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107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46"/>
      <c r="B65" s="146"/>
      <c r="C65" s="154" t="s">
        <v>150</v>
      </c>
      <c r="D65" s="155"/>
      <c r="E65" s="157"/>
      <c r="F65" s="150"/>
      <c r="G65" s="150"/>
      <c r="H65" s="150"/>
      <c r="I65" s="150"/>
      <c r="J65" s="150"/>
      <c r="K65" s="150"/>
      <c r="L65" s="150"/>
      <c r="M65" s="150"/>
      <c r="N65" s="151"/>
      <c r="O65" s="151"/>
      <c r="P65" s="151"/>
      <c r="Q65" s="151"/>
      <c r="R65" s="151"/>
      <c r="S65" s="151"/>
      <c r="T65" s="152"/>
      <c r="U65" s="151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109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46"/>
      <c r="B66" s="146"/>
      <c r="C66" s="154" t="s">
        <v>151</v>
      </c>
      <c r="D66" s="155"/>
      <c r="E66" s="149">
        <f>(E28+E53)*3.2+3</f>
        <v>43.844031999999999</v>
      </c>
      <c r="F66" s="150"/>
      <c r="G66" s="150"/>
      <c r="H66" s="150"/>
      <c r="I66" s="150"/>
      <c r="J66" s="150"/>
      <c r="K66" s="150"/>
      <c r="L66" s="150"/>
      <c r="M66" s="150"/>
      <c r="N66" s="151"/>
      <c r="O66" s="151"/>
      <c r="P66" s="151"/>
      <c r="Q66" s="151"/>
      <c r="R66" s="151"/>
      <c r="S66" s="151"/>
      <c r="T66" s="152"/>
      <c r="U66" s="151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109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39" t="s">
        <v>98</v>
      </c>
      <c r="B67" s="139" t="s">
        <v>63</v>
      </c>
      <c r="C67" s="140" t="s">
        <v>64</v>
      </c>
      <c r="D67" s="141"/>
      <c r="E67" s="142"/>
      <c r="F67" s="143"/>
      <c r="G67" s="143">
        <f>SUMIF(AE68:AE84,"&lt;&gt;NOR",G68:G84)</f>
        <v>0</v>
      </c>
      <c r="H67" s="143"/>
      <c r="I67" s="143">
        <f>SUM(I68:I84)</f>
        <v>19703.599999999999</v>
      </c>
      <c r="J67" s="143"/>
      <c r="K67" s="143">
        <f>SUM(K68:K84)</f>
        <v>47571.82</v>
      </c>
      <c r="L67" s="143"/>
      <c r="M67" s="143">
        <f>SUM(M68:M84)</f>
        <v>0</v>
      </c>
      <c r="N67" s="144"/>
      <c r="O67" s="144">
        <f>SUM(O68:O84)</f>
        <v>1.01573</v>
      </c>
      <c r="P67" s="144"/>
      <c r="Q67" s="144">
        <f>SUM(Q68:Q84)</f>
        <v>0</v>
      </c>
      <c r="R67" s="144"/>
      <c r="S67" s="144"/>
      <c r="T67" s="145"/>
      <c r="U67" s="144">
        <f>SUM(U68:U84)</f>
        <v>45.760000000000005</v>
      </c>
      <c r="AE67" t="s">
        <v>99</v>
      </c>
    </row>
    <row r="68" spans="1:60" ht="22.5" outlineLevel="1" x14ac:dyDescent="0.2">
      <c r="A68" s="146">
        <v>16</v>
      </c>
      <c r="B68" s="146" t="s">
        <v>152</v>
      </c>
      <c r="C68" s="147" t="s">
        <v>174</v>
      </c>
      <c r="D68" s="148" t="s">
        <v>123</v>
      </c>
      <c r="E68" s="149">
        <f>E71</f>
        <v>34.863999999999997</v>
      </c>
      <c r="F68" s="150"/>
      <c r="G68" s="150">
        <f>E68*F68</f>
        <v>0</v>
      </c>
      <c r="H68" s="150">
        <v>0</v>
      </c>
      <c r="I68" s="150">
        <f>ROUND(E68*H68,2)</f>
        <v>0</v>
      </c>
      <c r="J68" s="150">
        <v>749</v>
      </c>
      <c r="K68" s="150">
        <f>ROUND(E68*J68,2)</f>
        <v>26113.14</v>
      </c>
      <c r="L68" s="150">
        <v>21</v>
      </c>
      <c r="M68" s="150">
        <f>G68*(1+L68/100)</f>
        <v>0</v>
      </c>
      <c r="N68" s="151">
        <v>0</v>
      </c>
      <c r="O68" s="151">
        <f>ROUND(E68*N68,5)</f>
        <v>0</v>
      </c>
      <c r="P68" s="151">
        <v>0</v>
      </c>
      <c r="Q68" s="151">
        <f>ROUND(E68*P68,5)</f>
        <v>0</v>
      </c>
      <c r="R68" s="151"/>
      <c r="S68" s="151"/>
      <c r="T68" s="152">
        <v>0</v>
      </c>
      <c r="U68" s="151">
        <f>ROUND(E68*T68,2)</f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107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46"/>
      <c r="B69" s="146"/>
      <c r="C69" s="154" t="s">
        <v>153</v>
      </c>
      <c r="D69" s="155"/>
      <c r="E69" s="157"/>
      <c r="F69" s="150"/>
      <c r="G69" s="150"/>
      <c r="H69" s="150"/>
      <c r="I69" s="150"/>
      <c r="J69" s="150"/>
      <c r="K69" s="150"/>
      <c r="L69" s="150"/>
      <c r="M69" s="150"/>
      <c r="N69" s="151"/>
      <c r="O69" s="151"/>
      <c r="P69" s="151"/>
      <c r="Q69" s="151"/>
      <c r="R69" s="151"/>
      <c r="S69" s="151"/>
      <c r="T69" s="152"/>
      <c r="U69" s="151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109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46"/>
      <c r="B70" s="146"/>
      <c r="C70" s="154" t="s">
        <v>154</v>
      </c>
      <c r="D70" s="155"/>
      <c r="E70" s="157"/>
      <c r="F70" s="150"/>
      <c r="G70" s="150"/>
      <c r="H70" s="150"/>
      <c r="I70" s="150"/>
      <c r="J70" s="150"/>
      <c r="K70" s="150"/>
      <c r="L70" s="150"/>
      <c r="M70" s="150"/>
      <c r="N70" s="151"/>
      <c r="O70" s="151"/>
      <c r="P70" s="151"/>
      <c r="Q70" s="151"/>
      <c r="R70" s="151"/>
      <c r="S70" s="151"/>
      <c r="T70" s="152"/>
      <c r="U70" s="151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109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46"/>
      <c r="B71" s="146"/>
      <c r="C71" s="154">
        <v>34.863999999999997</v>
      </c>
      <c r="D71" s="155"/>
      <c r="E71" s="157">
        <v>34.863999999999997</v>
      </c>
      <c r="F71" s="150"/>
      <c r="G71" s="150"/>
      <c r="H71" s="150"/>
      <c r="I71" s="150"/>
      <c r="J71" s="150"/>
      <c r="K71" s="150"/>
      <c r="L71" s="150"/>
      <c r="M71" s="150"/>
      <c r="N71" s="151"/>
      <c r="O71" s="151"/>
      <c r="P71" s="151"/>
      <c r="Q71" s="151"/>
      <c r="R71" s="151"/>
      <c r="S71" s="151"/>
      <c r="T71" s="152"/>
      <c r="U71" s="151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109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33.75" outlineLevel="1" x14ac:dyDescent="0.2">
      <c r="A72" s="146">
        <v>17</v>
      </c>
      <c r="B72" s="146" t="s">
        <v>155</v>
      </c>
      <c r="C72" s="147" t="s">
        <v>175</v>
      </c>
      <c r="D72" s="148" t="s">
        <v>123</v>
      </c>
      <c r="E72" s="149">
        <f>E75+E77</f>
        <v>7.4239999999999995</v>
      </c>
      <c r="F72" s="150"/>
      <c r="G72" s="150">
        <f>E72*F72</f>
        <v>0</v>
      </c>
      <c r="H72" s="150">
        <v>588</v>
      </c>
      <c r="I72" s="150">
        <f>ROUND(E72*H72,2)</f>
        <v>4365.3100000000004</v>
      </c>
      <c r="J72" s="150">
        <v>557</v>
      </c>
      <c r="K72" s="150">
        <f>ROUND(E72*J72,2)</f>
        <v>4135.17</v>
      </c>
      <c r="L72" s="150">
        <v>21</v>
      </c>
      <c r="M72" s="150">
        <f>G72*(1+L72/100)</f>
        <v>0</v>
      </c>
      <c r="N72" s="151">
        <v>2.9700000000000001E-2</v>
      </c>
      <c r="O72" s="151">
        <f>ROUND(E72*N72,5)</f>
        <v>0.22048999999999999</v>
      </c>
      <c r="P72" s="151">
        <v>0</v>
      </c>
      <c r="Q72" s="151">
        <f>ROUND(E72*P72,5)</f>
        <v>0</v>
      </c>
      <c r="R72" s="151"/>
      <c r="S72" s="151"/>
      <c r="T72" s="152">
        <v>0.34100000000000003</v>
      </c>
      <c r="U72" s="151">
        <f>ROUND(E72*T72,2)</f>
        <v>2.5299999999999998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107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46"/>
      <c r="B73" s="146"/>
      <c r="C73" s="154" t="s">
        <v>153</v>
      </c>
      <c r="D73" s="155"/>
      <c r="E73" s="157"/>
      <c r="F73" s="150"/>
      <c r="G73" s="150"/>
      <c r="H73" s="150"/>
      <c r="I73" s="150"/>
      <c r="J73" s="150"/>
      <c r="K73" s="150"/>
      <c r="L73" s="150"/>
      <c r="M73" s="150"/>
      <c r="N73" s="151"/>
      <c r="O73" s="151"/>
      <c r="P73" s="151"/>
      <c r="Q73" s="151"/>
      <c r="R73" s="151"/>
      <c r="S73" s="151"/>
      <c r="T73" s="152"/>
      <c r="U73" s="151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109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46"/>
      <c r="B74" s="146"/>
      <c r="C74" s="154" t="s">
        <v>156</v>
      </c>
      <c r="D74" s="155"/>
      <c r="E74" s="157"/>
      <c r="F74" s="150"/>
      <c r="G74" s="150"/>
      <c r="H74" s="150"/>
      <c r="I74" s="150"/>
      <c r="J74" s="150"/>
      <c r="K74" s="150"/>
      <c r="L74" s="150"/>
      <c r="M74" s="150"/>
      <c r="N74" s="151"/>
      <c r="O74" s="151"/>
      <c r="P74" s="151"/>
      <c r="Q74" s="151"/>
      <c r="R74" s="151"/>
      <c r="S74" s="151"/>
      <c r="T74" s="152"/>
      <c r="U74" s="151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109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46"/>
      <c r="B75" s="146"/>
      <c r="C75" s="154">
        <v>5.5679999999999996</v>
      </c>
      <c r="D75" s="155"/>
      <c r="E75" s="157">
        <v>5.5679999999999996</v>
      </c>
      <c r="F75" s="150"/>
      <c r="G75" s="150"/>
      <c r="H75" s="150"/>
      <c r="I75" s="150"/>
      <c r="J75" s="150"/>
      <c r="K75" s="150"/>
      <c r="L75" s="150"/>
      <c r="M75" s="150"/>
      <c r="N75" s="151"/>
      <c r="O75" s="151"/>
      <c r="P75" s="151"/>
      <c r="Q75" s="151"/>
      <c r="R75" s="151"/>
      <c r="S75" s="151"/>
      <c r="T75" s="152"/>
      <c r="U75" s="151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109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46"/>
      <c r="B76" s="146"/>
      <c r="C76" s="154" t="s">
        <v>157</v>
      </c>
      <c r="D76" s="155"/>
      <c r="E76" s="157"/>
      <c r="F76" s="150"/>
      <c r="G76" s="150"/>
      <c r="H76" s="150"/>
      <c r="I76" s="150"/>
      <c r="J76" s="150"/>
      <c r="K76" s="150"/>
      <c r="L76" s="150"/>
      <c r="M76" s="150"/>
      <c r="N76" s="151"/>
      <c r="O76" s="151"/>
      <c r="P76" s="151"/>
      <c r="Q76" s="151"/>
      <c r="R76" s="151"/>
      <c r="S76" s="151"/>
      <c r="T76" s="152"/>
      <c r="U76" s="151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109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46"/>
      <c r="B77" s="146"/>
      <c r="C77" s="154">
        <v>1.8560000000000001</v>
      </c>
      <c r="D77" s="155"/>
      <c r="E77" s="157">
        <v>1.8560000000000001</v>
      </c>
      <c r="F77" s="150"/>
      <c r="G77" s="150"/>
      <c r="H77" s="150"/>
      <c r="I77" s="150"/>
      <c r="J77" s="150"/>
      <c r="K77" s="150"/>
      <c r="L77" s="150"/>
      <c r="M77" s="150"/>
      <c r="N77" s="151"/>
      <c r="O77" s="151"/>
      <c r="P77" s="151"/>
      <c r="Q77" s="151"/>
      <c r="R77" s="151"/>
      <c r="S77" s="151"/>
      <c r="T77" s="152"/>
      <c r="U77" s="151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109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46">
        <v>18</v>
      </c>
      <c r="B78" s="146" t="s">
        <v>158</v>
      </c>
      <c r="C78" s="147" t="s">
        <v>176</v>
      </c>
      <c r="D78" s="148" t="s">
        <v>123</v>
      </c>
      <c r="E78" s="149">
        <v>25.6</v>
      </c>
      <c r="F78" s="150"/>
      <c r="G78" s="150">
        <f>E78*F78</f>
        <v>0</v>
      </c>
      <c r="H78" s="150">
        <v>591.5</v>
      </c>
      <c r="I78" s="150">
        <f>ROUND(E78*H78,2)</f>
        <v>15142.4</v>
      </c>
      <c r="J78" s="150">
        <v>671.5</v>
      </c>
      <c r="K78" s="150">
        <f>ROUND(E78*J78,2)</f>
        <v>17190.400000000001</v>
      </c>
      <c r="L78" s="150">
        <v>21</v>
      </c>
      <c r="M78" s="150">
        <f>G78*(1+L78/100)</f>
        <v>0</v>
      </c>
      <c r="N78" s="151">
        <v>3.0470000000000001E-2</v>
      </c>
      <c r="O78" s="151">
        <f>ROUND(E78*N78,5)</f>
        <v>0.78003</v>
      </c>
      <c r="P78" s="151">
        <v>0</v>
      </c>
      <c r="Q78" s="151">
        <f>ROUND(E78*P78,5)</f>
        <v>0</v>
      </c>
      <c r="R78" s="151"/>
      <c r="S78" s="151"/>
      <c r="T78" s="152">
        <v>1.67662</v>
      </c>
      <c r="U78" s="151">
        <f>ROUND(E78*T78,2)</f>
        <v>42.92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107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46"/>
      <c r="B79" s="146"/>
      <c r="C79" s="154" t="s">
        <v>153</v>
      </c>
      <c r="D79" s="155"/>
      <c r="E79" s="157"/>
      <c r="F79" s="150"/>
      <c r="G79" s="150"/>
      <c r="H79" s="150"/>
      <c r="I79" s="150"/>
      <c r="J79" s="150"/>
      <c r="K79" s="150"/>
      <c r="L79" s="150"/>
      <c r="M79" s="150"/>
      <c r="N79" s="151"/>
      <c r="O79" s="151"/>
      <c r="P79" s="151"/>
      <c r="Q79" s="151"/>
      <c r="R79" s="151"/>
      <c r="S79" s="151"/>
      <c r="T79" s="152"/>
      <c r="U79" s="151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109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46"/>
      <c r="B80" s="146"/>
      <c r="C80" s="154" t="s">
        <v>159</v>
      </c>
      <c r="D80" s="155"/>
      <c r="E80" s="157"/>
      <c r="F80" s="150"/>
      <c r="G80" s="150"/>
      <c r="H80" s="150"/>
      <c r="I80" s="150"/>
      <c r="J80" s="150"/>
      <c r="K80" s="150"/>
      <c r="L80" s="150"/>
      <c r="M80" s="150"/>
      <c r="N80" s="151"/>
      <c r="O80" s="151"/>
      <c r="P80" s="151"/>
      <c r="Q80" s="151"/>
      <c r="R80" s="151"/>
      <c r="S80" s="151"/>
      <c r="T80" s="152"/>
      <c r="U80" s="151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109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46"/>
      <c r="B81" s="146"/>
      <c r="C81" s="154">
        <v>2.8275000000000001</v>
      </c>
      <c r="D81" s="155"/>
      <c r="E81" s="157">
        <v>2.8275000000000001</v>
      </c>
      <c r="F81" s="150"/>
      <c r="G81" s="150"/>
      <c r="H81" s="150"/>
      <c r="I81" s="150"/>
      <c r="J81" s="150"/>
      <c r="K81" s="150"/>
      <c r="L81" s="150"/>
      <c r="M81" s="150"/>
      <c r="N81" s="151"/>
      <c r="O81" s="151"/>
      <c r="P81" s="151"/>
      <c r="Q81" s="151"/>
      <c r="R81" s="151"/>
      <c r="S81" s="151"/>
      <c r="T81" s="152"/>
      <c r="U81" s="151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109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46">
        <v>19</v>
      </c>
      <c r="B82" s="146" t="s">
        <v>160</v>
      </c>
      <c r="C82" s="147" t="s">
        <v>177</v>
      </c>
      <c r="D82" s="148" t="s">
        <v>123</v>
      </c>
      <c r="E82" s="149">
        <f>E84</f>
        <v>1</v>
      </c>
      <c r="F82" s="150"/>
      <c r="G82" s="150">
        <f>E82*F82</f>
        <v>0</v>
      </c>
      <c r="H82" s="150">
        <v>195.89</v>
      </c>
      <c r="I82" s="150">
        <f>ROUND(E82*H82,2)</f>
        <v>195.89</v>
      </c>
      <c r="J82" s="150">
        <v>133.11000000000001</v>
      </c>
      <c r="K82" s="150">
        <f>ROUND(E82*J82,2)</f>
        <v>133.11000000000001</v>
      </c>
      <c r="L82" s="150">
        <v>21</v>
      </c>
      <c r="M82" s="150">
        <f>G82*(1+L82/100)</f>
        <v>0</v>
      </c>
      <c r="N82" s="151">
        <v>1.521E-2</v>
      </c>
      <c r="O82" s="151">
        <f>ROUND(E82*N82,5)</f>
        <v>1.521E-2</v>
      </c>
      <c r="P82" s="151">
        <v>0</v>
      </c>
      <c r="Q82" s="151">
        <f>ROUND(E82*P82,5)</f>
        <v>0</v>
      </c>
      <c r="R82" s="151"/>
      <c r="S82" s="151"/>
      <c r="T82" s="152">
        <v>0.30803999999999998</v>
      </c>
      <c r="U82" s="151">
        <f>ROUND(E82*T82,2)</f>
        <v>0.31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107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46"/>
      <c r="B83" s="146"/>
      <c r="C83" s="154" t="s">
        <v>161</v>
      </c>
      <c r="D83" s="155"/>
      <c r="E83" s="157"/>
      <c r="F83" s="150"/>
      <c r="G83" s="150"/>
      <c r="H83" s="150"/>
      <c r="I83" s="150"/>
      <c r="J83" s="150"/>
      <c r="K83" s="150"/>
      <c r="L83" s="150"/>
      <c r="M83" s="150"/>
      <c r="N83" s="151"/>
      <c r="O83" s="151"/>
      <c r="P83" s="151"/>
      <c r="Q83" s="151"/>
      <c r="R83" s="151"/>
      <c r="S83" s="151"/>
      <c r="T83" s="152"/>
      <c r="U83" s="151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109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46"/>
      <c r="B84" s="146"/>
      <c r="C84" s="154">
        <v>1</v>
      </c>
      <c r="D84" s="155"/>
      <c r="E84" s="157">
        <v>1</v>
      </c>
      <c r="F84" s="150"/>
      <c r="G84" s="150"/>
      <c r="H84" s="150"/>
      <c r="I84" s="150"/>
      <c r="J84" s="150"/>
      <c r="K84" s="150"/>
      <c r="L84" s="150"/>
      <c r="M84" s="150"/>
      <c r="N84" s="151"/>
      <c r="O84" s="151"/>
      <c r="P84" s="151"/>
      <c r="Q84" s="151"/>
      <c r="R84" s="151"/>
      <c r="S84" s="151"/>
      <c r="T84" s="152"/>
      <c r="U84" s="151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109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5.5" x14ac:dyDescent="0.2">
      <c r="A85" s="139" t="s">
        <v>98</v>
      </c>
      <c r="B85" s="139" t="s">
        <v>65</v>
      </c>
      <c r="C85" s="140" t="s">
        <v>66</v>
      </c>
      <c r="D85" s="141"/>
      <c r="E85" s="142"/>
      <c r="F85" s="143"/>
      <c r="G85" s="143">
        <f>SUM(G86:G100)</f>
        <v>0</v>
      </c>
      <c r="H85" s="143"/>
      <c r="I85" s="143">
        <f>SUM(I86:I92)</f>
        <v>813.98</v>
      </c>
      <c r="J85" s="143"/>
      <c r="K85" s="143">
        <f>SUM(K86:K92)</f>
        <v>170788.02</v>
      </c>
      <c r="L85" s="143"/>
      <c r="M85" s="143">
        <f>SUM(M86:M92)</f>
        <v>0</v>
      </c>
      <c r="N85" s="144"/>
      <c r="O85" s="144">
        <f>SUM(O86:O92)</f>
        <v>2.8969999999999999E-2</v>
      </c>
      <c r="P85" s="144"/>
      <c r="Q85" s="144">
        <f>SUM(Q86:Q92)</f>
        <v>0</v>
      </c>
      <c r="R85" s="144"/>
      <c r="S85" s="144"/>
      <c r="T85" s="145"/>
      <c r="U85" s="144">
        <f>SUM(U86:U92)</f>
        <v>1.86</v>
      </c>
      <c r="AE85" t="s">
        <v>99</v>
      </c>
    </row>
    <row r="86" spans="1:60" ht="22.5" outlineLevel="1" x14ac:dyDescent="0.2">
      <c r="A86" s="146">
        <v>20</v>
      </c>
      <c r="B86" s="146" t="s">
        <v>162</v>
      </c>
      <c r="C86" s="147" t="s">
        <v>178</v>
      </c>
      <c r="D86" s="148" t="s">
        <v>163</v>
      </c>
      <c r="E86" s="149">
        <f>E88</f>
        <v>1</v>
      </c>
      <c r="F86" s="150"/>
      <c r="G86" s="150">
        <f>E86*F86</f>
        <v>0</v>
      </c>
      <c r="H86" s="150">
        <v>0</v>
      </c>
      <c r="I86" s="150">
        <f>ROUND(E86*H86,2)</f>
        <v>0</v>
      </c>
      <c r="J86" s="150">
        <v>512</v>
      </c>
      <c r="K86" s="150">
        <f>ROUND(E86*J86,2)</f>
        <v>512</v>
      </c>
      <c r="L86" s="150">
        <v>21</v>
      </c>
      <c r="M86" s="150">
        <f>G86*(1+L86/100)</f>
        <v>0</v>
      </c>
      <c r="N86" s="151">
        <v>0</v>
      </c>
      <c r="O86" s="151">
        <f>ROUND(E86*N86,5)</f>
        <v>0</v>
      </c>
      <c r="P86" s="151">
        <v>0</v>
      </c>
      <c r="Q86" s="151">
        <f>ROUND(E86*P86,5)</f>
        <v>0</v>
      </c>
      <c r="R86" s="151"/>
      <c r="S86" s="151"/>
      <c r="T86" s="152">
        <v>0</v>
      </c>
      <c r="U86" s="151">
        <f>ROUND(E86*T86,2)</f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107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46"/>
      <c r="B87" s="146"/>
      <c r="C87" s="154" t="s">
        <v>164</v>
      </c>
      <c r="D87" s="155"/>
      <c r="E87" s="157"/>
      <c r="F87" s="150"/>
      <c r="G87" s="150"/>
      <c r="H87" s="150"/>
      <c r="I87" s="150"/>
      <c r="J87" s="150"/>
      <c r="K87" s="150"/>
      <c r="L87" s="150"/>
      <c r="M87" s="150"/>
      <c r="N87" s="151"/>
      <c r="O87" s="151"/>
      <c r="P87" s="151"/>
      <c r="Q87" s="151"/>
      <c r="R87" s="151"/>
      <c r="S87" s="151"/>
      <c r="T87" s="152"/>
      <c r="U87" s="151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109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46"/>
      <c r="B88" s="146"/>
      <c r="C88" s="154">
        <v>1</v>
      </c>
      <c r="D88" s="155"/>
      <c r="E88" s="157">
        <v>1</v>
      </c>
      <c r="F88" s="150"/>
      <c r="G88" s="150"/>
      <c r="H88" s="150"/>
      <c r="I88" s="150"/>
      <c r="J88" s="150"/>
      <c r="K88" s="150"/>
      <c r="L88" s="150"/>
      <c r="M88" s="150"/>
      <c r="N88" s="151"/>
      <c r="O88" s="151"/>
      <c r="P88" s="151"/>
      <c r="Q88" s="151"/>
      <c r="R88" s="151"/>
      <c r="S88" s="151"/>
      <c r="T88" s="152"/>
      <c r="U88" s="151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109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46">
        <v>21</v>
      </c>
      <c r="B89" s="146" t="s">
        <v>165</v>
      </c>
      <c r="C89" s="147" t="s">
        <v>182</v>
      </c>
      <c r="D89" s="148" t="s">
        <v>163</v>
      </c>
      <c r="E89" s="149">
        <v>1</v>
      </c>
      <c r="F89" s="150"/>
      <c r="G89" s="150">
        <f>E89*F89</f>
        <v>0</v>
      </c>
      <c r="H89" s="150">
        <v>0</v>
      </c>
      <c r="I89" s="150">
        <f>ROUND(E89*H89,2)</f>
        <v>0</v>
      </c>
      <c r="J89" s="150">
        <v>169280</v>
      </c>
      <c r="K89" s="150">
        <f>ROUND(E89*J89,2)</f>
        <v>169280</v>
      </c>
      <c r="L89" s="150">
        <v>21</v>
      </c>
      <c r="M89" s="150">
        <f>G89*(1+L89/100)</f>
        <v>0</v>
      </c>
      <c r="N89" s="151">
        <v>0</v>
      </c>
      <c r="O89" s="151">
        <f>ROUND(E89*N89,5)</f>
        <v>0</v>
      </c>
      <c r="P89" s="151">
        <v>0</v>
      </c>
      <c r="Q89" s="151">
        <f>ROUND(E89*P89,5)</f>
        <v>0</v>
      </c>
      <c r="R89" s="151"/>
      <c r="S89" s="151"/>
      <c r="T89" s="152">
        <v>0</v>
      </c>
      <c r="U89" s="151">
        <f>ROUND(E89*T89,2)</f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107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46"/>
      <c r="B90" s="146"/>
      <c r="C90" s="154" t="s">
        <v>183</v>
      </c>
      <c r="D90" s="148"/>
      <c r="E90" s="149"/>
      <c r="F90" s="150"/>
      <c r="G90" s="150"/>
      <c r="H90" s="150"/>
      <c r="I90" s="150"/>
      <c r="J90" s="150"/>
      <c r="K90" s="150"/>
      <c r="L90" s="150"/>
      <c r="M90" s="150"/>
      <c r="N90" s="151"/>
      <c r="O90" s="151"/>
      <c r="P90" s="151"/>
      <c r="Q90" s="151"/>
      <c r="R90" s="151"/>
      <c r="S90" s="151"/>
      <c r="T90" s="152"/>
      <c r="U90" s="151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46"/>
      <c r="B91" s="146"/>
      <c r="C91" s="154" t="s">
        <v>184</v>
      </c>
      <c r="D91" s="148"/>
      <c r="E91" s="149"/>
      <c r="F91" s="150"/>
      <c r="G91" s="150"/>
      <c r="H91" s="150"/>
      <c r="I91" s="150"/>
      <c r="J91" s="150"/>
      <c r="K91" s="150"/>
      <c r="L91" s="150"/>
      <c r="M91" s="150"/>
      <c r="N91" s="151"/>
      <c r="O91" s="151"/>
      <c r="P91" s="151"/>
      <c r="Q91" s="151"/>
      <c r="R91" s="151"/>
      <c r="S91" s="151"/>
      <c r="T91" s="152"/>
      <c r="U91" s="151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46">
        <v>22</v>
      </c>
      <c r="B92" s="146" t="s">
        <v>166</v>
      </c>
      <c r="C92" s="147" t="s">
        <v>179</v>
      </c>
      <c r="D92" s="148" t="s">
        <v>167</v>
      </c>
      <c r="E92" s="149">
        <v>1</v>
      </c>
      <c r="F92" s="150"/>
      <c r="G92" s="150">
        <f>E92*F92</f>
        <v>0</v>
      </c>
      <c r="H92" s="150">
        <v>813.98</v>
      </c>
      <c r="I92" s="150">
        <f>ROUND(E92*H92,2)</f>
        <v>813.98</v>
      </c>
      <c r="J92" s="150">
        <v>996.02</v>
      </c>
      <c r="K92" s="150">
        <f>ROUND(E92*J92,2)</f>
        <v>996.02</v>
      </c>
      <c r="L92" s="150">
        <v>21</v>
      </c>
      <c r="M92" s="150">
        <f>G92*(1+L92/100)</f>
        <v>0</v>
      </c>
      <c r="N92" s="151">
        <v>2.8969999999999999E-2</v>
      </c>
      <c r="O92" s="151">
        <f>ROUND(E92*N92,5)</f>
        <v>2.8969999999999999E-2</v>
      </c>
      <c r="P92" s="151">
        <v>0</v>
      </c>
      <c r="Q92" s="151">
        <f>ROUND(E92*P92,5)</f>
        <v>0</v>
      </c>
      <c r="R92" s="151"/>
      <c r="S92" s="151"/>
      <c r="T92" s="152">
        <v>1.86</v>
      </c>
      <c r="U92" s="151">
        <f>ROUND(E92*T92,2)</f>
        <v>1.86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107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46"/>
      <c r="B93" s="146"/>
      <c r="C93" s="147" t="s">
        <v>168</v>
      </c>
      <c r="D93" s="148"/>
      <c r="E93" s="149"/>
      <c r="F93" s="150"/>
      <c r="G93" s="150"/>
      <c r="H93" s="150"/>
      <c r="I93" s="150"/>
      <c r="J93" s="150"/>
      <c r="K93" s="150"/>
      <c r="L93" s="150"/>
      <c r="M93" s="150"/>
      <c r="N93" s="151"/>
      <c r="O93" s="151"/>
      <c r="P93" s="151"/>
      <c r="Q93" s="151"/>
      <c r="R93" s="151"/>
      <c r="S93" s="151"/>
      <c r="T93" s="152"/>
      <c r="U93" s="151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46"/>
      <c r="B94" s="146"/>
      <c r="C94" s="154">
        <v>1</v>
      </c>
      <c r="D94" s="155"/>
      <c r="E94" s="157">
        <v>1</v>
      </c>
      <c r="F94" s="150"/>
      <c r="G94" s="150"/>
      <c r="H94" s="161"/>
      <c r="I94" s="161"/>
      <c r="J94" s="161"/>
      <c r="K94" s="161"/>
      <c r="L94" s="161"/>
      <c r="M94" s="161"/>
      <c r="N94" s="162"/>
      <c r="O94" s="162"/>
      <c r="P94" s="162"/>
      <c r="Q94" s="162"/>
      <c r="R94" s="162"/>
      <c r="S94" s="162"/>
      <c r="T94" s="162"/>
      <c r="U94" s="162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x14ac:dyDescent="0.2">
      <c r="A95" s="146">
        <v>23</v>
      </c>
      <c r="B95" s="146" t="s">
        <v>169</v>
      </c>
      <c r="C95" s="147" t="s">
        <v>180</v>
      </c>
      <c r="D95" s="148" t="s">
        <v>163</v>
      </c>
      <c r="E95" s="149">
        <f>E97</f>
        <v>2</v>
      </c>
      <c r="F95" s="150"/>
      <c r="G95" s="150">
        <f>E95*F95</f>
        <v>0</v>
      </c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AC95">
        <v>15</v>
      </c>
      <c r="AD95">
        <v>21</v>
      </c>
    </row>
    <row r="96" spans="1:60" x14ac:dyDescent="0.2">
      <c r="A96" s="146"/>
      <c r="B96" s="146"/>
      <c r="C96" s="154" t="s">
        <v>170</v>
      </c>
      <c r="D96" s="155"/>
      <c r="E96" s="157"/>
      <c r="F96" s="150"/>
      <c r="G96" s="150"/>
      <c r="AE96" t="s">
        <v>171</v>
      </c>
    </row>
    <row r="97" spans="1:7" x14ac:dyDescent="0.2">
      <c r="A97" s="146"/>
      <c r="B97" s="146"/>
      <c r="C97" s="154">
        <v>2</v>
      </c>
      <c r="D97" s="155"/>
      <c r="E97" s="157">
        <v>2</v>
      </c>
      <c r="F97" s="150"/>
      <c r="G97" s="150"/>
    </row>
    <row r="98" spans="1:7" x14ac:dyDescent="0.2">
      <c r="A98" s="146">
        <v>24</v>
      </c>
      <c r="B98" s="146" t="s">
        <v>169</v>
      </c>
      <c r="C98" s="147" t="s">
        <v>181</v>
      </c>
      <c r="D98" s="148" t="s">
        <v>163</v>
      </c>
      <c r="E98" s="149">
        <f>E100</f>
        <v>2</v>
      </c>
      <c r="F98" s="150"/>
      <c r="G98" s="150">
        <f>E98*F98</f>
        <v>0</v>
      </c>
    </row>
    <row r="99" spans="1:7" x14ac:dyDescent="0.2">
      <c r="A99" s="146"/>
      <c r="B99" s="146"/>
      <c r="C99" s="154" t="s">
        <v>170</v>
      </c>
      <c r="D99" s="155"/>
      <c r="E99" s="157"/>
      <c r="F99" s="150"/>
      <c r="G99" s="150"/>
    </row>
    <row r="100" spans="1:7" x14ac:dyDescent="0.2">
      <c r="A100" s="163"/>
      <c r="B100" s="163"/>
      <c r="C100" s="164">
        <v>2</v>
      </c>
      <c r="D100" s="165"/>
      <c r="E100" s="166">
        <v>2</v>
      </c>
      <c r="F100" s="167"/>
      <c r="G100" s="167"/>
    </row>
  </sheetData>
  <mergeCells count="4">
    <mergeCell ref="A1:G1"/>
    <mergeCell ref="C2:G2"/>
    <mergeCell ref="C3:G3"/>
    <mergeCell ref="C4:G4"/>
  </mergeCells>
  <pageMargins left="0.59027777777777801" right="0.39374999999999999" top="0.78749999999999998" bottom="0.78749999999999998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64E2DA7590DE4E8D798B45AF2AAF6C" ma:contentTypeVersion="10" ma:contentTypeDescription="Vytvoří nový dokument" ma:contentTypeScope="" ma:versionID="1a0ab2e917412353f9bac035b1555820">
  <xsd:schema xmlns:xsd="http://www.w3.org/2001/XMLSchema" xmlns:xs="http://www.w3.org/2001/XMLSchema" xmlns:p="http://schemas.microsoft.com/office/2006/metadata/properties" xmlns:ns2="67eec79f-3204-46c3-9631-e590106d57cd" xmlns:ns3="9475a989-8f88-438f-926d-eea43987203f" targetNamespace="http://schemas.microsoft.com/office/2006/metadata/properties" ma:root="true" ma:fieldsID="0b651b0d22be6387d4fcea74f4a96627" ns2:_="" ns3:_="">
    <xsd:import namespace="67eec79f-3204-46c3-9631-e590106d57cd"/>
    <xsd:import namespace="9475a989-8f88-438f-926d-eea4398720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ec79f-3204-46c3-9631-e590106d57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75a989-8f88-438f-926d-eea4398720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D67F32-2664-4A22-9455-5D735788E2C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B2BD152-65EF-4CDC-AF65-7B98F32A4F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02C597-7F50-4F7F-A343-77D3F73443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ec79f-3204-46c3-9631-e590106d57cd"/>
    <ds:schemaRef ds:uri="9475a989-8f88-438f-926d-eea4398720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Štěpán Hanus</dc:creator>
  <dc:description/>
  <cp:lastModifiedBy>Lenka Lukášová</cp:lastModifiedBy>
  <cp:revision>2</cp:revision>
  <dcterms:created xsi:type="dcterms:W3CDTF">2009-04-08T07:15:50Z</dcterms:created>
  <dcterms:modified xsi:type="dcterms:W3CDTF">2021-10-22T06:19:44Z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ContentTypeId">
    <vt:lpwstr>0x010100D864E2DA7590DE4E8D798B45AF2AAF6C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